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ARCHIVOS DE TRABAJO JUAN PABLO\JUAN PABLO\Documents\01_Tropicos Hab\13_Espacio urbano _Palomos\00_PRESENTACIÓN ENLACES\CRONOGRAMA Y PRESUPUESTO\"/>
    </mc:Choice>
  </mc:AlternateContent>
  <xr:revisionPtr revIDLastSave="0" documentId="13_ncr:1_{32B8FA54-98BE-43F6-A651-262F4F53313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resupuesto General" sheetId="1" r:id="rId1"/>
    <sheet name="F1_PERFIL" sheetId="2" r:id="rId2"/>
    <sheet name="F2_FACTIBILIDAD" sheetId="3" r:id="rId3"/>
    <sheet name="APU Fase 2" sheetId="5" r:id="rId4"/>
    <sheet name="F3_VALIDACIÓN" sheetId="4" r:id="rId5"/>
  </sheets>
  <calcPr calcId="191029"/>
  <extLst>
    <ext uri="GoogleSheetsCustomDataVersion2">
      <go:sheetsCustomData xmlns:go="http://customooxmlschemas.google.com/" r:id="rId10" roundtripDataChecksum="mBCkQmg9hKc5QqBONydJdQMudThKDfrUlpgBpJO7UuU="/>
    </ext>
  </extLst>
</workbook>
</file>

<file path=xl/calcChain.xml><?xml version="1.0" encoding="utf-8"?>
<calcChain xmlns="http://schemas.openxmlformats.org/spreadsheetml/2006/main">
  <c r="H35" i="2" l="1"/>
  <c r="J6" i="1" l="1"/>
  <c r="J47" i="2"/>
  <c r="I141" i="5"/>
  <c r="D135" i="5"/>
  <c r="D134" i="5"/>
  <c r="I129" i="5"/>
  <c r="I128" i="5"/>
  <c r="I126" i="5"/>
  <c r="I125" i="5"/>
  <c r="I124" i="5"/>
  <c r="I123" i="5"/>
  <c r="I122" i="5"/>
  <c r="I121" i="5"/>
  <c r="G121" i="5"/>
  <c r="I120" i="5"/>
  <c r="I119" i="5"/>
  <c r="I118" i="5"/>
  <c r="G118" i="5"/>
  <c r="I117" i="5"/>
  <c r="G117" i="5"/>
  <c r="I116" i="5"/>
  <c r="I110" i="5"/>
  <c r="I109" i="5"/>
  <c r="I106" i="5"/>
  <c r="I105" i="5"/>
  <c r="I104" i="5"/>
  <c r="I103" i="5"/>
  <c r="I102" i="5"/>
  <c r="I101" i="5"/>
  <c r="G101" i="5"/>
  <c r="I100" i="5"/>
  <c r="I99" i="5"/>
  <c r="G99" i="5"/>
  <c r="I98" i="5"/>
  <c r="I107" i="5" s="1"/>
  <c r="G98" i="5"/>
  <c r="I92" i="5"/>
  <c r="I91" i="5"/>
  <c r="I88" i="5"/>
  <c r="I87" i="5"/>
  <c r="I86" i="5"/>
  <c r="G86" i="5"/>
  <c r="I85" i="5"/>
  <c r="G85" i="5"/>
  <c r="I84" i="5"/>
  <c r="G84" i="5"/>
  <c r="I83" i="5"/>
  <c r="G83" i="5"/>
  <c r="I82" i="5"/>
  <c r="G82" i="5"/>
  <c r="I81" i="5"/>
  <c r="G81" i="5"/>
  <c r="I80" i="5"/>
  <c r="I89" i="5" s="1"/>
  <c r="G80" i="5"/>
  <c r="I74" i="5"/>
  <c r="I73" i="5"/>
  <c r="I72" i="5"/>
  <c r="I70" i="5"/>
  <c r="H71" i="5" s="1"/>
  <c r="I71" i="5" s="1"/>
  <c r="I69" i="5"/>
  <c r="I68" i="5"/>
  <c r="I67" i="5"/>
  <c r="I66" i="5"/>
  <c r="I65" i="5"/>
  <c r="I64" i="5"/>
  <c r="I63" i="5"/>
  <c r="G63" i="5"/>
  <c r="I62" i="5"/>
  <c r="I61" i="5"/>
  <c r="I60" i="5"/>
  <c r="I59" i="5"/>
  <c r="G59" i="5"/>
  <c r="I53" i="5"/>
  <c r="I52" i="5"/>
  <c r="I51" i="5"/>
  <c r="I48" i="5"/>
  <c r="I47" i="5"/>
  <c r="G47" i="5"/>
  <c r="I46" i="5"/>
  <c r="I49" i="5" s="1"/>
  <c r="G46" i="5"/>
  <c r="I45" i="5"/>
  <c r="I44" i="5"/>
  <c r="G44" i="5"/>
  <c r="I43" i="5"/>
  <c r="G43" i="5"/>
  <c r="I37" i="5"/>
  <c r="I36" i="5"/>
  <c r="I35" i="5"/>
  <c r="I33" i="5"/>
  <c r="I32" i="5"/>
  <c r="I31" i="5"/>
  <c r="I30" i="5"/>
  <c r="I29" i="5"/>
  <c r="I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15" i="5"/>
  <c r="I14" i="5"/>
  <c r="I12" i="5"/>
  <c r="H13" i="5" s="1"/>
  <c r="I13" i="5" s="1"/>
  <c r="I11" i="5"/>
  <c r="G11" i="5"/>
  <c r="I10" i="5"/>
  <c r="G10" i="5"/>
  <c r="I9" i="5"/>
  <c r="G9" i="5"/>
  <c r="I8" i="5"/>
  <c r="I7" i="5"/>
  <c r="I39" i="4"/>
  <c r="I38" i="4"/>
  <c r="I37" i="4"/>
  <c r="I40" i="4" s="1"/>
  <c r="H37" i="4"/>
  <c r="I36" i="4"/>
  <c r="H36" i="4"/>
  <c r="I34" i="4"/>
  <c r="I33" i="4"/>
  <c r="H33" i="4"/>
  <c r="I32" i="4"/>
  <c r="I31" i="4"/>
  <c r="I30" i="4"/>
  <c r="I29" i="4"/>
  <c r="I28" i="4"/>
  <c r="I27" i="4"/>
  <c r="I26" i="4"/>
  <c r="I25" i="4"/>
  <c r="I23" i="4"/>
  <c r="F23" i="4"/>
  <c r="I22" i="4"/>
  <c r="I21" i="4"/>
  <c r="I20" i="4"/>
  <c r="F20" i="4"/>
  <c r="I19" i="4"/>
  <c r="F19" i="4"/>
  <c r="I18" i="4"/>
  <c r="I17" i="4"/>
  <c r="I16" i="4"/>
  <c r="I15" i="4"/>
  <c r="I14" i="4"/>
  <c r="I13" i="4"/>
  <c r="I12" i="4"/>
  <c r="I10" i="4"/>
  <c r="I9" i="4"/>
  <c r="I8" i="4"/>
  <c r="I6" i="4"/>
  <c r="I5" i="4"/>
  <c r="I4" i="4"/>
  <c r="I3" i="4"/>
  <c r="I39" i="3"/>
  <c r="I38" i="3"/>
  <c r="H38" i="3"/>
  <c r="I37" i="3"/>
  <c r="H37" i="3"/>
  <c r="I35" i="3"/>
  <c r="I34" i="3"/>
  <c r="H34" i="3"/>
  <c r="I33" i="3"/>
  <c r="I32" i="3"/>
  <c r="H32" i="3"/>
  <c r="I31" i="3"/>
  <c r="I30" i="3"/>
  <c r="H30" i="3"/>
  <c r="I20" i="3"/>
  <c r="F20" i="3"/>
  <c r="I19" i="3"/>
  <c r="H19" i="3"/>
  <c r="F19" i="3"/>
  <c r="I18" i="3"/>
  <c r="I17" i="3"/>
  <c r="I13" i="3"/>
  <c r="I12" i="3"/>
  <c r="I11" i="3"/>
  <c r="H11" i="3"/>
  <c r="I10" i="3"/>
  <c r="H10" i="3"/>
  <c r="I8" i="3"/>
  <c r="I14" i="3" s="1"/>
  <c r="I15" i="3" s="1"/>
  <c r="H8" i="3"/>
  <c r="I6" i="3"/>
  <c r="I5" i="3"/>
  <c r="I4" i="3"/>
  <c r="I3" i="3"/>
  <c r="I38" i="2"/>
  <c r="I37" i="2"/>
  <c r="I36" i="2"/>
  <c r="H36" i="2"/>
  <c r="I35" i="2"/>
  <c r="I33" i="2"/>
  <c r="H33" i="2"/>
  <c r="I32" i="2"/>
  <c r="H32" i="2"/>
  <c r="I31" i="2"/>
  <c r="I30" i="2"/>
  <c r="I39" i="2" s="1"/>
  <c r="H30" i="2"/>
  <c r="I29" i="2"/>
  <c r="H29" i="2"/>
  <c r="I28" i="2"/>
  <c r="H28" i="2"/>
  <c r="F28" i="2"/>
  <c r="I26" i="2"/>
  <c r="H26" i="2"/>
  <c r="I25" i="2"/>
  <c r="I24" i="2"/>
  <c r="I23" i="2"/>
  <c r="I22" i="2"/>
  <c r="I19" i="2"/>
  <c r="I18" i="2"/>
  <c r="I16" i="2"/>
  <c r="I20" i="2" s="1"/>
  <c r="H16" i="2"/>
  <c r="I15" i="2"/>
  <c r="H15" i="2"/>
  <c r="I14" i="2"/>
  <c r="I13" i="2"/>
  <c r="H13" i="2"/>
  <c r="I12" i="2"/>
  <c r="H12" i="2"/>
  <c r="I11" i="2"/>
  <c r="H11" i="2"/>
  <c r="F11" i="2"/>
  <c r="I9" i="2"/>
  <c r="I8" i="2"/>
  <c r="H8" i="2"/>
  <c r="I7" i="2"/>
  <c r="I6" i="2"/>
  <c r="I5" i="2"/>
  <c r="I4" i="2"/>
  <c r="I3" i="2"/>
  <c r="H108" i="5" l="1"/>
  <c r="I108" i="5" s="1"/>
  <c r="I111" i="5" s="1"/>
  <c r="I27" i="3" s="1"/>
  <c r="I40" i="2"/>
  <c r="I130" i="5"/>
  <c r="I28" i="3" s="1"/>
  <c r="I38" i="5"/>
  <c r="I23" i="3" s="1"/>
  <c r="H90" i="5"/>
  <c r="I90" i="5" s="1"/>
  <c r="I93" i="5" s="1"/>
  <c r="I26" i="3" s="1"/>
  <c r="C42" i="4"/>
  <c r="H50" i="5"/>
  <c r="I50" i="5" s="1"/>
  <c r="I54" i="5" s="1"/>
  <c r="I24" i="3" s="1"/>
  <c r="H34" i="5"/>
  <c r="I34" i="5" s="1"/>
  <c r="H127" i="5"/>
  <c r="I127" i="5" s="1"/>
  <c r="I75" i="5"/>
  <c r="I25" i="3" s="1"/>
  <c r="I16" i="5"/>
  <c r="D136" i="5" l="1"/>
  <c r="I22" i="3"/>
  <c r="I40" i="3" s="1"/>
  <c r="I42" i="3" s="1"/>
  <c r="I44" i="2"/>
  <c r="I43" i="2"/>
  <c r="I42" i="2"/>
  <c r="J46" i="4"/>
  <c r="J45" i="4"/>
  <c r="J44" i="4"/>
  <c r="I46" i="2" l="1"/>
  <c r="J48" i="4"/>
  <c r="C49" i="4" s="1"/>
  <c r="J45" i="3"/>
  <c r="J44" i="3"/>
  <c r="J43" i="3"/>
  <c r="J47" i="3" l="1"/>
  <c r="C48" i="3" s="1"/>
</calcChain>
</file>

<file path=xl/sharedStrings.xml><?xml version="1.0" encoding="utf-8"?>
<sst xmlns="http://schemas.openxmlformats.org/spreadsheetml/2006/main" count="722" uniqueCount="341">
  <si>
    <t>Etapas</t>
  </si>
  <si>
    <t xml:space="preserve">Categoria </t>
  </si>
  <si>
    <t>Actividad</t>
  </si>
  <si>
    <t>Descripción de Actividad</t>
  </si>
  <si>
    <t>Unidad</t>
  </si>
  <si>
    <t>Cantidad</t>
  </si>
  <si>
    <t>Personas</t>
  </si>
  <si>
    <t>Precio Unitario</t>
  </si>
  <si>
    <t>Total</t>
  </si>
  <si>
    <t>Notas</t>
  </si>
  <si>
    <t xml:space="preserve"> Perfil</t>
  </si>
  <si>
    <t>Insumos documentación contextual</t>
  </si>
  <si>
    <t>Recopilación de información del contexto desde fuentes primarias y secundarias</t>
  </si>
  <si>
    <t>Global</t>
  </si>
  <si>
    <t>Registro con Dron</t>
  </si>
  <si>
    <t>Días</t>
  </si>
  <si>
    <t>Und</t>
  </si>
  <si>
    <t>Dias</t>
  </si>
  <si>
    <t xml:space="preserve">Honorarios trabajador social </t>
  </si>
  <si>
    <t xml:space="preserve">Viaticos lideres equipo </t>
  </si>
  <si>
    <t xml:space="preserve">Honorarios lideres equipo </t>
  </si>
  <si>
    <t>Difusión y convocatoria de asistencia</t>
  </si>
  <si>
    <t>Asesorias Ruta de apropiación</t>
  </si>
  <si>
    <t>Planeación, diseño y ejecución taller participativo</t>
  </si>
  <si>
    <t>Video Beam</t>
  </si>
  <si>
    <t xml:space="preserve">Viaticos Experto Local 1 (Explóralo) </t>
  </si>
  <si>
    <t>(T+A+H)         Transp + Alim + Hosp</t>
  </si>
  <si>
    <t>Honorarios Invitado Experto Local 1</t>
  </si>
  <si>
    <t>Viaticos Experto Local 2 (Por definir)</t>
  </si>
  <si>
    <t>Viaticos lideres del equipo</t>
  </si>
  <si>
    <t>Honorarios Líderes del equipo</t>
  </si>
  <si>
    <t>Logistica y Gestión de Proyecto 20%</t>
  </si>
  <si>
    <t>Prefactibilidad</t>
  </si>
  <si>
    <t>Licencias, Estudios, Diseños / Pabellón Cultural</t>
  </si>
  <si>
    <t>Licencia de construcción</t>
  </si>
  <si>
    <t>*</t>
  </si>
  <si>
    <t>Honorarios Estudio de suelos</t>
  </si>
  <si>
    <t>Honorarios Calculo estructural</t>
  </si>
  <si>
    <t>Honorarios de Diseño arquitectónico</t>
  </si>
  <si>
    <t>Imprevistos</t>
  </si>
  <si>
    <t>Servicios Adicionales</t>
  </si>
  <si>
    <t>Asesorias Legales</t>
  </si>
  <si>
    <t>Subtotal Licencias, Estudios, Diseños</t>
  </si>
  <si>
    <t>Subtotal Prefactibilidad</t>
  </si>
  <si>
    <t>Factibilidad</t>
  </si>
  <si>
    <t>Limpieza y replanteo</t>
  </si>
  <si>
    <t>Excavaciones y fundaciones</t>
  </si>
  <si>
    <t xml:space="preserve">Armado de estructura </t>
  </si>
  <si>
    <t>Armado cubierta</t>
  </si>
  <si>
    <t>Instalación cerramientos</t>
  </si>
  <si>
    <t>Instalación salidas eléctricas</t>
  </si>
  <si>
    <t>Varios</t>
  </si>
  <si>
    <t>Viaticos Expertos Nacional 1 (Taller de Tierra)</t>
  </si>
  <si>
    <t>Honorarios Invitado Experto Nacional 2</t>
  </si>
  <si>
    <t>Viaticos Experto Nacional 2( Ruta4 Taller)</t>
  </si>
  <si>
    <t>Honorarios Invitado Experto Nacional  2</t>
  </si>
  <si>
    <t>Honorarios lideres equipo</t>
  </si>
  <si>
    <t>Informe Final 30%</t>
  </si>
  <si>
    <t>Logistica y Gestión de Proyecto 30%</t>
  </si>
  <si>
    <t>Validación</t>
  </si>
  <si>
    <t>Divulgación Festival Vive Tu Territorio / Palomos Cultural</t>
  </si>
  <si>
    <t>Diseño Grafico afiches, folletos Y posters</t>
  </si>
  <si>
    <t>Impresión de afiches, folletos y posters</t>
  </si>
  <si>
    <t>Campaña marketing redes sociales</t>
  </si>
  <si>
    <t>Campaña marketing radio</t>
  </si>
  <si>
    <t>Asesorias Promotor Festivales</t>
  </si>
  <si>
    <t>Subtotal Divulgación</t>
  </si>
  <si>
    <t>Festival Vive Tu Territorio / Palomos Cultural</t>
  </si>
  <si>
    <t>Reuniones con artistas y culturales</t>
  </si>
  <si>
    <t>Alquiler toldos madera</t>
  </si>
  <si>
    <t>Transporte Toldos madera</t>
  </si>
  <si>
    <t>Alquiler equipo de sonido y stage</t>
  </si>
  <si>
    <t>Honorarios Musico 1</t>
  </si>
  <si>
    <t>Honorarios Musico 2</t>
  </si>
  <si>
    <t>Honorarios Musico 3</t>
  </si>
  <si>
    <t>Viaticos Artistas</t>
  </si>
  <si>
    <t>Honorarios Equipo staff</t>
  </si>
  <si>
    <t>Servicios adicionales</t>
  </si>
  <si>
    <t>Subtotal Festival</t>
  </si>
  <si>
    <t>PERFIL</t>
  </si>
  <si>
    <t>FACTIBILIDAD</t>
  </si>
  <si>
    <t>VALIDACIÓN</t>
  </si>
  <si>
    <t>Administración</t>
  </si>
  <si>
    <t>Utilidad</t>
  </si>
  <si>
    <t>ETAPA</t>
  </si>
  <si>
    <t>Etapa 1A / Ruta de Apropiación Reconocernos para idea el territorio</t>
  </si>
  <si>
    <t>Papeleria, impresiones</t>
  </si>
  <si>
    <t>Audivisual Taller A. Mapeo de agentes locales</t>
  </si>
  <si>
    <t>Audivisual Taller B. Recorrido territorial comunitario</t>
  </si>
  <si>
    <t>Seguro Asistentes Taller B</t>
  </si>
  <si>
    <t>Refrigerios Taller A</t>
  </si>
  <si>
    <t>Refrigerios Taller B</t>
  </si>
  <si>
    <t>Viaticos trabajador social</t>
  </si>
  <si>
    <t xml:space="preserve">Investigación, mapeo, ejecución y sistematización de talleres A y B
</t>
  </si>
  <si>
    <t xml:space="preserve">(T + A)                   Transporte + alimentación   </t>
  </si>
  <si>
    <t xml:space="preserve">(T + A)                  Transporte + alimentación   </t>
  </si>
  <si>
    <t>JAL / Lidere sociales</t>
  </si>
  <si>
    <t xml:space="preserve">Experto </t>
  </si>
  <si>
    <t>Etapa 1B / Imaginemos sin fronteras</t>
  </si>
  <si>
    <t>Audiovisual Taller C. Imaginarios territoriales</t>
  </si>
  <si>
    <t>Edición Audivisual / Recopilación de talleres</t>
  </si>
  <si>
    <t>Refrigerios Taller C</t>
  </si>
  <si>
    <t xml:space="preserve">Planeación, diseño, ejecución y sistematización del taller C
</t>
  </si>
  <si>
    <t>Honorarios Invitado Local 2 (Por definir)</t>
  </si>
  <si>
    <t>(T+A+H)         Transp + Alim</t>
  </si>
  <si>
    <t>Asesorias Taller C</t>
  </si>
  <si>
    <t>Experto</t>
  </si>
  <si>
    <t>SUBTOTAL PERFIL</t>
  </si>
  <si>
    <t>Total (AIU)</t>
  </si>
  <si>
    <t>TOTAL PERFIL</t>
  </si>
  <si>
    <t>Informe Final 15%</t>
  </si>
  <si>
    <t xml:space="preserve">Workshop de autoconstrucción Salvarguardando la cultura </t>
  </si>
  <si>
    <t>Audiovisual Workshop de autoconstrucción</t>
  </si>
  <si>
    <t>Edición Audivisual Workshop de autoconstrucción</t>
  </si>
  <si>
    <t>Refrigerios Workshop de autoconstrucción</t>
  </si>
  <si>
    <t>Hidratación Workshop de autoconstrucción</t>
  </si>
  <si>
    <t>Se incluye transporte de materiales, mano de obrra y herramientas</t>
  </si>
  <si>
    <t xml:space="preserve">Subtotal Workshop de autoconstrucción </t>
  </si>
  <si>
    <t xml:space="preserve">SUBTOTAL FACTIBILIDAD </t>
  </si>
  <si>
    <t>TOTAL FACTIBILIDAD</t>
  </si>
  <si>
    <t>Etapa</t>
  </si>
  <si>
    <t>Asesorias Marketing digital</t>
  </si>
  <si>
    <t>Registro Audivisual Festival</t>
  </si>
  <si>
    <t>Edición Audivisual festival</t>
  </si>
  <si>
    <t>Equipo, insumos, elementos vitales para montaje de festival</t>
  </si>
  <si>
    <t>Alquiler Medidor de voltajes</t>
  </si>
  <si>
    <t>Alquiler Baños públicos portátiles</t>
  </si>
  <si>
    <t>Alquiler Carpas 3x3m</t>
  </si>
  <si>
    <t xml:space="preserve">Alquiler Vallas de cerramiento </t>
  </si>
  <si>
    <t>Transporte montaje festival</t>
  </si>
  <si>
    <t>Refrigerio Staff y Equipo lider</t>
  </si>
  <si>
    <t>Día 1 / Juvenil</t>
  </si>
  <si>
    <t>Honorarios Equipo Stunt Bikers</t>
  </si>
  <si>
    <t>Conferencista 1</t>
  </si>
  <si>
    <t>Conferencista 2</t>
  </si>
  <si>
    <t>Día 2 / Tradicional</t>
  </si>
  <si>
    <t>Honorarios Artista/Musico Principal</t>
  </si>
  <si>
    <t>Honorarios Baile Folclorico</t>
  </si>
  <si>
    <t xml:space="preserve">Transporte + alimentación </t>
  </si>
  <si>
    <t>Informe Final 25%</t>
  </si>
  <si>
    <t>SUBTOTAL VALIDACIÓN</t>
  </si>
  <si>
    <t>TOTAL VALIDACIÓN</t>
  </si>
  <si>
    <t xml:space="preserve">ACTIVIDADES, MATERIALES  Y MANO  DE OBRA  </t>
  </si>
  <si>
    <t>CÓDIGO</t>
  </si>
  <si>
    <t>ACTIVIDAD</t>
  </si>
  <si>
    <t>UNIDADES</t>
  </si>
  <si>
    <t xml:space="preserve">CANTIDAD </t>
  </si>
  <si>
    <t>DESPERDICIO</t>
  </si>
  <si>
    <t>VALOR DESPERDICIO</t>
  </si>
  <si>
    <t>VALOR UNITARIO</t>
  </si>
  <si>
    <t xml:space="preserve">VALOR </t>
  </si>
  <si>
    <t>PROVEEDOR</t>
  </si>
  <si>
    <t>01</t>
  </si>
  <si>
    <t>x</t>
  </si>
  <si>
    <t>Escobas y recogedores</t>
  </si>
  <si>
    <t>UND</t>
  </si>
  <si>
    <t>Homecenter</t>
  </si>
  <si>
    <t>Disposición de residuos</t>
  </si>
  <si>
    <t>GLOBAL</t>
  </si>
  <si>
    <t>0101</t>
  </si>
  <si>
    <t>Nylon transparente 0.60mm* 100 m</t>
  </si>
  <si>
    <t>0102</t>
  </si>
  <si>
    <t>Liston de pino  1 x2" x 3.2 mt</t>
  </si>
  <si>
    <t>0103</t>
  </si>
  <si>
    <t>Caja de clavo de  3" 500gr</t>
  </si>
  <si>
    <t>Total materiales</t>
  </si>
  <si>
    <t>0104</t>
  </si>
  <si>
    <t>% Herramientas</t>
  </si>
  <si>
    <t xml:space="preserve"> %</t>
  </si>
  <si>
    <t>0105</t>
  </si>
  <si>
    <t>Transporte</t>
  </si>
  <si>
    <t>VIAJE</t>
  </si>
  <si>
    <t>0106</t>
  </si>
  <si>
    <t>Mano de obra trabajdor raso</t>
  </si>
  <si>
    <t>DIA</t>
  </si>
  <si>
    <t>TOTAL ACTIVIDAD COP $</t>
  </si>
  <si>
    <t>02</t>
  </si>
  <si>
    <t>0202</t>
  </si>
  <si>
    <t>Madera para formaleta basamento  Pino 1x12-Pulg 3 mt</t>
  </si>
  <si>
    <t>*?</t>
  </si>
  <si>
    <t>0203</t>
  </si>
  <si>
    <t xml:space="preserve">Entibado temporal con madera </t>
  </si>
  <si>
    <t>0204</t>
  </si>
  <si>
    <t>0205</t>
  </si>
  <si>
    <t>Solado en concreto pobre  E: 5 cm</t>
  </si>
  <si>
    <t>M3</t>
  </si>
  <si>
    <t>0206</t>
  </si>
  <si>
    <t>Alambre negro recocido  25kg Calibre 17</t>
  </si>
  <si>
    <t>0207</t>
  </si>
  <si>
    <t>Varilla Corrugada G60 W #3 (3/8 Pulg) X 6M</t>
  </si>
  <si>
    <t>UND- kg</t>
  </si>
  <si>
    <t>0208</t>
  </si>
  <si>
    <t>Concreto 2000psi para fundaciones y basamentos</t>
  </si>
  <si>
    <t>0209</t>
  </si>
  <si>
    <t>Platina metálica para anclaje de madera</t>
  </si>
  <si>
    <t>-</t>
  </si>
  <si>
    <t>0210</t>
  </si>
  <si>
    <t xml:space="preserve">Tierra para basamento </t>
  </si>
  <si>
    <t>0211</t>
  </si>
  <si>
    <t>Arena para basamento</t>
  </si>
  <si>
    <t>0212</t>
  </si>
  <si>
    <t>Agua para construcción</t>
  </si>
  <si>
    <t>Día</t>
  </si>
  <si>
    <t>Estimado</t>
  </si>
  <si>
    <t>0214</t>
  </si>
  <si>
    <t>Madera para pisones - Pino 2*6</t>
  </si>
  <si>
    <t>0215</t>
  </si>
  <si>
    <t>%</t>
  </si>
  <si>
    <t>0216</t>
  </si>
  <si>
    <t>Viaje</t>
  </si>
  <si>
    <t>0217</t>
  </si>
  <si>
    <t>Mano de obra trabajador raso</t>
  </si>
  <si>
    <t>Dia</t>
  </si>
  <si>
    <t>0218</t>
  </si>
  <si>
    <t>Mano de obra oficial</t>
  </si>
  <si>
    <t>UNIDADES/ m2/mL/m3</t>
  </si>
  <si>
    <t>03</t>
  </si>
  <si>
    <t>0301</t>
  </si>
  <si>
    <t>Larguero inmunizado de 8x4 x 3 m</t>
  </si>
  <si>
    <t>mpc productos</t>
  </si>
  <si>
    <t>0302</t>
  </si>
  <si>
    <t>Listón de madera  de pino 2X2 Pulgadas 3.2 mts</t>
  </si>
  <si>
    <t>Homcenter</t>
  </si>
  <si>
    <t>0303</t>
  </si>
  <si>
    <t>Sellador para madera</t>
  </si>
  <si>
    <t>GL</t>
  </si>
  <si>
    <t>over quimica</t>
  </si>
  <si>
    <t>0305</t>
  </si>
  <si>
    <t>Varilla roscada de 3/8 " 1 mt</t>
  </si>
  <si>
    <t>0306</t>
  </si>
  <si>
    <t xml:space="preserve">Arandelas + Tuerca  3/8 " x 100 </t>
  </si>
  <si>
    <t>0307</t>
  </si>
  <si>
    <t>Tornillo Hexagonal 1/4x2 Arandela Y Tuerca 2un</t>
  </si>
  <si>
    <t>0308</t>
  </si>
  <si>
    <t>0309</t>
  </si>
  <si>
    <t>0310</t>
  </si>
  <si>
    <t>0311</t>
  </si>
  <si>
    <t>04</t>
  </si>
  <si>
    <t>0401</t>
  </si>
  <si>
    <t>0402</t>
  </si>
  <si>
    <t>Lamina Alveolar de policarbonato 2.95*1.05m* 6mm</t>
  </si>
  <si>
    <t>ml</t>
  </si>
  <si>
    <t>0403</t>
  </si>
  <si>
    <t>Kit Conector Hcp 2.95 m Opal Tapa y Base</t>
  </si>
  <si>
    <t>0404</t>
  </si>
  <si>
    <t>Perfil en U 4mm X 2.1m</t>
  </si>
  <si>
    <t>0406</t>
  </si>
  <si>
    <t>Tornillos cubierta  autoperforante  12x1 100und</t>
  </si>
  <si>
    <t>0407</t>
  </si>
  <si>
    <t>Cinta Antidust 25mm X 33m</t>
  </si>
  <si>
    <t>0408</t>
  </si>
  <si>
    <t>Canoa plástica  x 3 m</t>
  </si>
  <si>
    <t>0409</t>
  </si>
  <si>
    <t xml:space="preserve">Tela Lona Calima Lona Costeño 2x1m </t>
  </si>
  <si>
    <t>0410</t>
  </si>
  <si>
    <t>Guaya metálica Recubierta Pvc</t>
  </si>
  <si>
    <t>0411</t>
  </si>
  <si>
    <t xml:space="preserve">Perro cable Galvanizado </t>
  </si>
  <si>
    <t>0412</t>
  </si>
  <si>
    <t xml:space="preserve">Alquiler andamio  + escalera </t>
  </si>
  <si>
    <t>0413</t>
  </si>
  <si>
    <t>0414</t>
  </si>
  <si>
    <t>0415</t>
  </si>
  <si>
    <t>0416</t>
  </si>
  <si>
    <t>05</t>
  </si>
  <si>
    <t>0501</t>
  </si>
  <si>
    <t>Listones de madera marcos  1"x1" x 2.4</t>
  </si>
  <si>
    <t>0502</t>
  </si>
  <si>
    <t xml:space="preserve">Lata de Guadua-Bambú - paquete </t>
  </si>
  <si>
    <t>**</t>
  </si>
  <si>
    <t>0503</t>
  </si>
  <si>
    <t>Caña brava - varilla de Bambú</t>
  </si>
  <si>
    <t>0504</t>
  </si>
  <si>
    <t>Tela en fique   1.40 x 10 mts</t>
  </si>
  <si>
    <t>mercado libre</t>
  </si>
  <si>
    <t>0505</t>
  </si>
  <si>
    <t xml:space="preserve">Tablón de madera para cajones Pino 1X10 Pulgadas 3.2 mts cepillado </t>
  </si>
  <si>
    <t>0506</t>
  </si>
  <si>
    <t>Caja de tornillos autoperforfante gris cabeza plana  de  3 "</t>
  </si>
  <si>
    <t>0507</t>
  </si>
  <si>
    <t>Clavos para madera de 1"con cabeza</t>
  </si>
  <si>
    <t>3 %</t>
  </si>
  <si>
    <t>0508</t>
  </si>
  <si>
    <t>0509</t>
  </si>
  <si>
    <t>Bisagra hierro 3x3</t>
  </si>
  <si>
    <t>0510</t>
  </si>
  <si>
    <t>0511</t>
  </si>
  <si>
    <t>0512</t>
  </si>
  <si>
    <t>06</t>
  </si>
  <si>
    <t>0601</t>
  </si>
  <si>
    <t>Tubo EMT x 3m</t>
  </si>
  <si>
    <t>0602</t>
  </si>
  <si>
    <t>Tubo conduit  1/2 "  X 3m</t>
  </si>
  <si>
    <t>0603</t>
  </si>
  <si>
    <t>Union De Acero Para Tubo EMT 1/2-pulg</t>
  </si>
  <si>
    <t>0604</t>
  </si>
  <si>
    <t>Cable eléctrico # 14 x</t>
  </si>
  <si>
    <t>Inter electricas</t>
  </si>
  <si>
    <t>0605</t>
  </si>
  <si>
    <t>Caja de distribución plástica</t>
  </si>
  <si>
    <t>0606</t>
  </si>
  <si>
    <t xml:space="preserve">Caja eléctrica </t>
  </si>
  <si>
    <t>0607</t>
  </si>
  <si>
    <t>Toma corriente GFCI</t>
  </si>
  <si>
    <t>0608</t>
  </si>
  <si>
    <t>Suiche sencillo</t>
  </si>
  <si>
    <t>0609</t>
  </si>
  <si>
    <t xml:space="preserve">Luminaria para exteriores </t>
  </si>
  <si>
    <t>0610</t>
  </si>
  <si>
    <t>0611</t>
  </si>
  <si>
    <t>0612</t>
  </si>
  <si>
    <t>07</t>
  </si>
  <si>
    <t>0701</t>
  </si>
  <si>
    <t>Rueda Diablo de hule de 5 Pulg con Rhin Balero 17mm</t>
  </si>
  <si>
    <t>0702</t>
  </si>
  <si>
    <t>Tubos DE PVC 2" x 6 m</t>
  </si>
  <si>
    <t>0703</t>
  </si>
  <si>
    <t xml:space="preserve">Codos 90 de 2" PVC </t>
  </si>
  <si>
    <t>0704</t>
  </si>
  <si>
    <t>Soldadura para PVC 1/4 de galon</t>
  </si>
  <si>
    <t>0705</t>
  </si>
  <si>
    <t>Espejos</t>
  </si>
  <si>
    <t>0706</t>
  </si>
  <si>
    <t>Pintura negra 1/4 galon</t>
  </si>
  <si>
    <t>0707</t>
  </si>
  <si>
    <t>Limpieza</t>
  </si>
  <si>
    <t>0708</t>
  </si>
  <si>
    <t xml:space="preserve">Materas y macetas </t>
  </si>
  <si>
    <t>0709</t>
  </si>
  <si>
    <t xml:space="preserve">Plantas </t>
  </si>
  <si>
    <t>0710</t>
  </si>
  <si>
    <t>Dotación</t>
  </si>
  <si>
    <t>General</t>
  </si>
  <si>
    <t>TOTAL TRANSPORTE</t>
  </si>
  <si>
    <t>TOTAL MANO DE OBRA</t>
  </si>
  <si>
    <t xml:space="preserve">TOTAL HERRAMIENTA </t>
  </si>
  <si>
    <t xml:space="preserve">TOTAL </t>
  </si>
  <si>
    <t>ETAPAS</t>
  </si>
  <si>
    <t>E.T</t>
  </si>
  <si>
    <t>TOTAL PROYECTO ENLACES TERRITORIALES</t>
  </si>
  <si>
    <t>TOTAL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</si>
</sst>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_-&quot;$&quot;* #,##0.00_-;_-&quot;$&quot;* \-#,##0.00_-;_-&quot;$&quot;* &quot;-&quot;??.00_-;_-@"/>
    <numFmt numFmtId="167" formatCode="_-&quot;$&quot;* #,##0.00_-;_-&quot;$&quot;* \-#,##0.00_-;_-&quot;$&quot;* &quot;-&quot;??_-;_-@"/>
    <numFmt numFmtId="168" formatCode="&quot;$&quot;\ #,##0.0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Montserrat"/>
      <family val="3"/>
    </font>
    <font>
      <b/>
      <sz val="11"/>
      <color theme="1"/>
      <name val="Calibri"/>
      <family val="2"/>
    </font>
    <font>
      <sz val="11"/>
      <color rgb="FF434343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rgb="FF3C78D8"/>
        <bgColor rgb="FF3C78D8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45818E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/>
    <xf numFmtId="164" fontId="1" fillId="0" borderId="0" xfId="0" applyNumberFormat="1" applyFont="1" applyAlignment="1"/>
    <xf numFmtId="0" fontId="1" fillId="3" borderId="0" xfId="0" applyFont="1" applyFill="1" applyAlignment="1"/>
    <xf numFmtId="0" fontId="6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/>
    <xf numFmtId="0" fontId="2" fillId="4" borderId="0" xfId="0" applyFont="1" applyFill="1" applyAlignment="1"/>
    <xf numFmtId="0" fontId="7" fillId="5" borderId="0" xfId="0" applyFont="1" applyFill="1"/>
    <xf numFmtId="0" fontId="8" fillId="0" borderId="0" xfId="0" applyFont="1" applyAlignment="1"/>
    <xf numFmtId="0" fontId="7" fillId="5" borderId="0" xfId="0" applyFont="1" applyFill="1"/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" fillId="0" borderId="0" xfId="0" applyNumberFormat="1" applyFont="1"/>
    <xf numFmtId="0" fontId="1" fillId="5" borderId="0" xfId="0" applyFont="1" applyFill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164" fontId="1" fillId="5" borderId="0" xfId="0" applyNumberFormat="1" applyFont="1" applyFill="1"/>
    <xf numFmtId="0" fontId="4" fillId="2" borderId="0" xfId="0" applyFont="1" applyFill="1" applyAlignment="1">
      <alignment vertical="center" textRotation="90"/>
    </xf>
    <xf numFmtId="0" fontId="8" fillId="3" borderId="0" xfId="0" applyFont="1" applyFill="1" applyAlignment="1"/>
    <xf numFmtId="0" fontId="10" fillId="3" borderId="0" xfId="0" applyFont="1" applyFill="1" applyAlignment="1"/>
    <xf numFmtId="0" fontId="11" fillId="6" borderId="4" xfId="0" applyFont="1" applyFill="1" applyBorder="1" applyAlignment="1"/>
    <xf numFmtId="0" fontId="2" fillId="3" borderId="0" xfId="0" applyFont="1" applyFill="1" applyAlignment="1"/>
    <xf numFmtId="9" fontId="2" fillId="3" borderId="0" xfId="0" applyNumberFormat="1" applyFont="1" applyFill="1" applyAlignment="1"/>
    <xf numFmtId="164" fontId="1" fillId="3" borderId="0" xfId="0" applyNumberFormat="1" applyFont="1" applyFill="1"/>
    <xf numFmtId="0" fontId="10" fillId="7" borderId="0" xfId="0" applyFont="1" applyFill="1" applyAlignment="1"/>
    <xf numFmtId="0" fontId="10" fillId="7" borderId="0" xfId="0" applyFont="1" applyFill="1"/>
    <xf numFmtId="0" fontId="10" fillId="7" borderId="0" xfId="0" applyFont="1" applyFill="1"/>
    <xf numFmtId="0" fontId="10" fillId="3" borderId="0" xfId="0" applyFont="1" applyFill="1"/>
    <xf numFmtId="0" fontId="10" fillId="3" borderId="0" xfId="0" applyFont="1" applyFill="1"/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5" xfId="0" applyFont="1" applyBorder="1" applyAlignment="1"/>
    <xf numFmtId="0" fontId="1" fillId="0" borderId="5" xfId="0" applyFont="1" applyBorder="1" applyAlignment="1"/>
    <xf numFmtId="0" fontId="1" fillId="3" borderId="5" xfId="0" applyFont="1" applyFill="1" applyBorder="1" applyAlignment="1"/>
    <xf numFmtId="0" fontId="1" fillId="0" borderId="5" xfId="0" applyFont="1" applyBorder="1"/>
    <xf numFmtId="0" fontId="7" fillId="3" borderId="0" xfId="0" applyFont="1" applyFill="1" applyAlignment="1"/>
    <xf numFmtId="164" fontId="7" fillId="3" borderId="0" xfId="0" applyNumberFormat="1" applyFont="1" applyFill="1"/>
    <xf numFmtId="0" fontId="4" fillId="8" borderId="0" xfId="0" applyFont="1" applyFill="1" applyAlignment="1">
      <alignment vertical="center" textRotation="90"/>
    </xf>
    <xf numFmtId="0" fontId="1" fillId="3" borderId="5" xfId="0" applyFont="1" applyFill="1" applyBorder="1"/>
    <xf numFmtId="0" fontId="1" fillId="0" borderId="5" xfId="0" applyFont="1" applyBorder="1" applyAlignment="1"/>
    <xf numFmtId="0" fontId="8" fillId="0" borderId="5" xfId="0" applyFont="1" applyBorder="1" applyAlignment="1"/>
    <xf numFmtId="0" fontId="1" fillId="0" borderId="0" xfId="0" applyFont="1" applyAlignment="1">
      <alignment wrapText="1"/>
    </xf>
    <xf numFmtId="0" fontId="9" fillId="8" borderId="0" xfId="0" applyFont="1" applyFill="1" applyAlignment="1"/>
    <xf numFmtId="0" fontId="9" fillId="8" borderId="0" xfId="0" applyFont="1" applyFill="1" applyAlignment="1">
      <alignment wrapText="1"/>
    </xf>
    <xf numFmtId="0" fontId="9" fillId="8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4" fontId="9" fillId="8" borderId="0" xfId="0" applyNumberFormat="1" applyFont="1" applyFill="1" applyAlignment="1">
      <alignment horizontal="right"/>
    </xf>
    <xf numFmtId="166" fontId="9" fillId="8" borderId="0" xfId="0" applyNumberFormat="1" applyFont="1" applyFill="1" applyAlignment="1">
      <alignment horizontal="right"/>
    </xf>
    <xf numFmtId="0" fontId="17" fillId="0" borderId="5" xfId="0" applyFont="1" applyBorder="1" applyAlignment="1"/>
    <xf numFmtId="0" fontId="9" fillId="0" borderId="0" xfId="0" applyFont="1" applyAlignment="1">
      <alignment horizontal="right"/>
    </xf>
    <xf numFmtId="167" fontId="9" fillId="8" borderId="0" xfId="0" applyNumberFormat="1" applyFont="1" applyFill="1" applyAlignment="1"/>
    <xf numFmtId="0" fontId="9" fillId="8" borderId="0" xfId="0" applyFont="1" applyFill="1" applyAlignment="1">
      <alignment wrapText="1"/>
    </xf>
    <xf numFmtId="0" fontId="9" fillId="8" borderId="0" xfId="0" applyFont="1" applyFill="1" applyAlignment="1">
      <alignment horizontal="center"/>
    </xf>
    <xf numFmtId="164" fontId="9" fillId="8" borderId="0" xfId="0" applyNumberFormat="1" applyFont="1" applyFill="1" applyAlignment="1">
      <alignment horizontal="right"/>
    </xf>
    <xf numFmtId="3" fontId="18" fillId="8" borderId="0" xfId="0" applyNumberFormat="1" applyFont="1" applyFill="1" applyAlignment="1">
      <alignment horizontal="right"/>
    </xf>
    <xf numFmtId="0" fontId="1" fillId="3" borderId="5" xfId="0" applyFont="1" applyFill="1" applyBorder="1" applyAlignment="1">
      <alignment horizontal="center"/>
    </xf>
    <xf numFmtId="164" fontId="1" fillId="0" borderId="0" xfId="0" applyNumberFormat="1" applyFont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6" fillId="0" borderId="5" xfId="0" applyFont="1" applyBorder="1" applyAlignment="1"/>
    <xf numFmtId="164" fontId="16" fillId="0" borderId="0" xfId="0" applyNumberFormat="1" applyFont="1" applyAlignment="1"/>
    <xf numFmtId="0" fontId="16" fillId="0" borderId="5" xfId="0" applyFont="1" applyBorder="1" applyAlignment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/>
    <xf numFmtId="0" fontId="16" fillId="3" borderId="0" xfId="0" applyFont="1" applyFill="1" applyAlignment="1"/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/>
    <xf numFmtId="0" fontId="16" fillId="3" borderId="5" xfId="0" applyFont="1" applyFill="1" applyBorder="1"/>
    <xf numFmtId="0" fontId="16" fillId="0" borderId="0" xfId="0" applyFont="1"/>
    <xf numFmtId="0" fontId="14" fillId="3" borderId="0" xfId="0" applyFont="1" applyFill="1" applyAlignment="1"/>
    <xf numFmtId="164" fontId="7" fillId="3" borderId="0" xfId="0" applyNumberFormat="1" applyFont="1" applyFill="1" applyAlignment="1">
      <alignment vertical="center"/>
    </xf>
    <xf numFmtId="49" fontId="18" fillId="0" borderId="0" xfId="0" applyNumberFormat="1" applyFont="1" applyAlignment="1"/>
    <xf numFmtId="0" fontId="18" fillId="0" borderId="0" xfId="0" applyFont="1" applyAlignment="1"/>
    <xf numFmtId="165" fontId="18" fillId="0" borderId="0" xfId="0" applyNumberFormat="1" applyFont="1" applyAlignment="1"/>
    <xf numFmtId="49" fontId="19" fillId="9" borderId="0" xfId="0" applyNumberFormat="1" applyFont="1" applyFill="1" applyAlignment="1">
      <alignment horizontal="center"/>
    </xf>
    <xf numFmtId="49" fontId="18" fillId="0" borderId="8" xfId="0" applyNumberFormat="1" applyFont="1" applyBorder="1" applyAlignment="1"/>
    <xf numFmtId="0" fontId="18" fillId="0" borderId="8" xfId="0" applyFont="1" applyBorder="1" applyAlignment="1"/>
    <xf numFmtId="165" fontId="18" fillId="0" borderId="8" xfId="0" applyNumberFormat="1" applyFont="1" applyBorder="1" applyAlignment="1"/>
    <xf numFmtId="49" fontId="18" fillId="10" borderId="0" xfId="0" applyNumberFormat="1" applyFont="1" applyFill="1" applyAlignment="1"/>
    <xf numFmtId="49" fontId="18" fillId="10" borderId="9" xfId="0" applyNumberFormat="1" applyFont="1" applyFill="1" applyBorder="1" applyAlignment="1"/>
    <xf numFmtId="0" fontId="18" fillId="10" borderId="8" xfId="0" applyFont="1" applyFill="1" applyBorder="1" applyAlignment="1"/>
    <xf numFmtId="165" fontId="18" fillId="10" borderId="8" xfId="0" applyNumberFormat="1" applyFont="1" applyFill="1" applyBorder="1" applyAlignment="1"/>
    <xf numFmtId="165" fontId="18" fillId="10" borderId="10" xfId="0" applyNumberFormat="1" applyFont="1" applyFill="1" applyBorder="1" applyAlignment="1"/>
    <xf numFmtId="49" fontId="9" fillId="11" borderId="0" xfId="0" applyNumberFormat="1" applyFont="1" applyFill="1" applyAlignment="1">
      <alignment wrapText="1"/>
    </xf>
    <xf numFmtId="49" fontId="9" fillId="11" borderId="9" xfId="0" applyNumberFormat="1" applyFont="1" applyFill="1" applyBorder="1" applyAlignment="1">
      <alignment wrapText="1"/>
    </xf>
    <xf numFmtId="0" fontId="9" fillId="11" borderId="11" xfId="0" applyFont="1" applyFill="1" applyBorder="1" applyAlignment="1"/>
    <xf numFmtId="49" fontId="9" fillId="0" borderId="14" xfId="0" applyNumberFormat="1" applyFont="1" applyBorder="1" applyAlignment="1">
      <alignment wrapText="1"/>
    </xf>
    <xf numFmtId="0" fontId="20" fillId="0" borderId="12" xfId="0" applyFont="1" applyBorder="1" applyAlignment="1">
      <alignment wrapText="1"/>
    </xf>
    <xf numFmtId="49" fontId="9" fillId="0" borderId="14" xfId="0" applyNumberFormat="1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10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6" xfId="0" applyNumberFormat="1" applyFont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49" fontId="9" fillId="0" borderId="14" xfId="0" applyNumberFormat="1" applyFont="1" applyBorder="1" applyAlignment="1"/>
    <xf numFmtId="0" fontId="9" fillId="0" borderId="0" xfId="0" applyFont="1" applyAlignment="1"/>
    <xf numFmtId="165" fontId="9" fillId="0" borderId="0" xfId="0" applyNumberFormat="1" applyFont="1" applyAlignment="1"/>
    <xf numFmtId="49" fontId="18" fillId="10" borderId="14" xfId="0" applyNumberFormat="1" applyFont="1" applyFill="1" applyBorder="1" applyAlignment="1"/>
    <xf numFmtId="0" fontId="9" fillId="10" borderId="0" xfId="0" applyFont="1" applyFill="1" applyAlignment="1"/>
    <xf numFmtId="0" fontId="18" fillId="10" borderId="0" xfId="0" applyFont="1" applyFill="1" applyAlignment="1"/>
    <xf numFmtId="165" fontId="18" fillId="10" borderId="0" xfId="0" applyNumberFormat="1" applyFont="1" applyFill="1" applyAlignment="1"/>
    <xf numFmtId="165" fontId="9" fillId="10" borderId="0" xfId="0" applyNumberFormat="1" applyFont="1" applyFill="1" applyAlignment="1">
      <alignment horizontal="right"/>
    </xf>
    <xf numFmtId="165" fontId="9" fillId="10" borderId="16" xfId="0" applyNumberFormat="1" applyFont="1" applyFill="1" applyBorder="1" applyAlignment="1">
      <alignment horizontal="right"/>
    </xf>
    <xf numFmtId="9" fontId="9" fillId="0" borderId="0" xfId="0" applyNumberFormat="1" applyFont="1" applyAlignment="1">
      <alignment horizontal="right"/>
    </xf>
    <xf numFmtId="49" fontId="9" fillId="0" borderId="17" xfId="0" applyNumberFormat="1" applyFont="1" applyBorder="1" applyAlignment="1"/>
    <xf numFmtId="0" fontId="9" fillId="0" borderId="18" xfId="0" applyFont="1" applyBorder="1" applyAlignment="1"/>
    <xf numFmtId="0" fontId="9" fillId="0" borderId="18" xfId="0" applyFont="1" applyBorder="1" applyAlignment="1"/>
    <xf numFmtId="0" fontId="9" fillId="0" borderId="18" xfId="0" applyFont="1" applyBorder="1" applyAlignment="1">
      <alignment horizontal="right"/>
    </xf>
    <xf numFmtId="0" fontId="18" fillId="0" borderId="18" xfId="0" applyFont="1" applyBorder="1" applyAlignment="1"/>
    <xf numFmtId="165" fontId="18" fillId="0" borderId="18" xfId="0" applyNumberFormat="1" applyFont="1" applyBorder="1" applyAlignment="1"/>
    <xf numFmtId="165" fontId="9" fillId="0" borderId="18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165" fontId="9" fillId="10" borderId="8" xfId="0" applyNumberFormat="1" applyFont="1" applyFill="1" applyBorder="1" applyAlignment="1">
      <alignment horizontal="right"/>
    </xf>
    <xf numFmtId="165" fontId="9" fillId="10" borderId="15" xfId="0" applyNumberFormat="1" applyFont="1" applyFill="1" applyBorder="1" applyAlignment="1">
      <alignment horizontal="right"/>
    </xf>
    <xf numFmtId="165" fontId="18" fillId="10" borderId="11" xfId="0" applyNumberFormat="1" applyFont="1" applyFill="1" applyBorder="1" applyAlignment="1"/>
    <xf numFmtId="10" fontId="9" fillId="0" borderId="0" xfId="0" applyNumberFormat="1" applyFont="1" applyAlignment="1">
      <alignment horizontal="right"/>
    </xf>
    <xf numFmtId="165" fontId="9" fillId="0" borderId="12" xfId="0" applyNumberFormat="1" applyFont="1" applyBorder="1" applyAlignment="1">
      <alignment horizontal="right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165" fontId="22" fillId="0" borderId="16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10" fontId="9" fillId="0" borderId="0" xfId="0" applyNumberFormat="1" applyFont="1" applyAlignment="1"/>
    <xf numFmtId="0" fontId="9" fillId="0" borderId="0" xfId="0" applyFont="1" applyAlignment="1">
      <alignment wrapText="1"/>
    </xf>
    <xf numFmtId="165" fontId="18" fillId="0" borderId="0" xfId="0" applyNumberFormat="1" applyFont="1" applyAlignment="1"/>
    <xf numFmtId="0" fontId="23" fillId="0" borderId="0" xfId="0" applyFont="1" applyAlignment="1"/>
    <xf numFmtId="0" fontId="18" fillId="0" borderId="0" xfId="0" applyFont="1" applyAlignment="1"/>
    <xf numFmtId="165" fontId="21" fillId="0" borderId="16" xfId="0" applyNumberFormat="1" applyFont="1" applyBorder="1" applyAlignment="1">
      <alignment horizontal="right"/>
    </xf>
    <xf numFmtId="165" fontId="9" fillId="10" borderId="12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9" fontId="18" fillId="0" borderId="0" xfId="0" applyNumberFormat="1" applyFont="1" applyAlignment="1"/>
    <xf numFmtId="0" fontId="18" fillId="8" borderId="0" xfId="0" applyFont="1" applyFill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5" fontId="9" fillId="10" borderId="11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9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13" xfId="0" applyNumberFormat="1" applyFont="1" applyBorder="1" applyAlignment="1">
      <alignment horizontal="right"/>
    </xf>
    <xf numFmtId="49" fontId="9" fillId="0" borderId="9" xfId="0" applyNumberFormat="1" applyFont="1" applyBorder="1" applyAlignment="1"/>
    <xf numFmtId="0" fontId="9" fillId="0" borderId="8" xfId="0" applyFont="1" applyBorder="1" applyAlignment="1"/>
    <xf numFmtId="165" fontId="9" fillId="0" borderId="8" xfId="0" applyNumberFormat="1" applyFont="1" applyBorder="1" applyAlignment="1">
      <alignment horizontal="right"/>
    </xf>
    <xf numFmtId="165" fontId="9" fillId="0" borderId="23" xfId="0" applyNumberFormat="1" applyFont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right"/>
    </xf>
    <xf numFmtId="9" fontId="21" fillId="0" borderId="0" xfId="0" applyNumberFormat="1" applyFont="1" applyAlignment="1">
      <alignment horizontal="right"/>
    </xf>
    <xf numFmtId="9" fontId="21" fillId="0" borderId="0" xfId="0" applyNumberFormat="1" applyFont="1" applyAlignment="1">
      <alignment horizontal="right"/>
    </xf>
    <xf numFmtId="49" fontId="9" fillId="0" borderId="9" xfId="0" applyNumberFormat="1" applyFont="1" applyBorder="1" applyAlignment="1"/>
    <xf numFmtId="49" fontId="9" fillId="11" borderId="20" xfId="0" applyNumberFormat="1" applyFont="1" applyFill="1" applyBorder="1" applyAlignment="1">
      <alignment wrapText="1"/>
    </xf>
    <xf numFmtId="0" fontId="9" fillId="11" borderId="22" xfId="0" applyFont="1" applyFill="1" applyBorder="1" applyAlignment="1"/>
    <xf numFmtId="165" fontId="9" fillId="0" borderId="13" xfId="0" applyNumberFormat="1" applyFont="1" applyBorder="1" applyAlignment="1">
      <alignment horizontal="right"/>
    </xf>
    <xf numFmtId="165" fontId="24" fillId="0" borderId="0" xfId="0" applyNumberFormat="1" applyFont="1" applyAlignment="1">
      <alignment horizontal="right"/>
    </xf>
    <xf numFmtId="165" fontId="9" fillId="0" borderId="0" xfId="0" applyNumberFormat="1" applyFont="1" applyAlignment="1"/>
    <xf numFmtId="165" fontId="9" fillId="0" borderId="12" xfId="0" applyNumberFormat="1" applyFont="1" applyBorder="1" applyAlignment="1"/>
    <xf numFmtId="165" fontId="9" fillId="0" borderId="16" xfId="0" applyNumberFormat="1" applyFont="1" applyBorder="1" applyAlignment="1"/>
    <xf numFmtId="165" fontId="9" fillId="11" borderId="18" xfId="0" applyNumberFormat="1" applyFont="1" applyFill="1" applyBorder="1" applyAlignment="1">
      <alignment horizontal="right"/>
    </xf>
    <xf numFmtId="49" fontId="18" fillId="10" borderId="20" xfId="0" applyNumberFormat="1" applyFont="1" applyFill="1" applyBorder="1" applyAlignment="1"/>
    <xf numFmtId="0" fontId="18" fillId="10" borderId="21" xfId="0" applyFont="1" applyFill="1" applyBorder="1" applyAlignment="1"/>
    <xf numFmtId="165" fontId="18" fillId="10" borderId="21" xfId="0" applyNumberFormat="1" applyFont="1" applyFill="1" applyBorder="1" applyAlignment="1"/>
    <xf numFmtId="165" fontId="18" fillId="10" borderId="22" xfId="0" applyNumberFormat="1" applyFont="1" applyFill="1" applyBorder="1" applyAlignment="1"/>
    <xf numFmtId="49" fontId="18" fillId="11" borderId="0" xfId="0" applyNumberFormat="1" applyFont="1" applyFill="1" applyAlignment="1"/>
    <xf numFmtId="165" fontId="9" fillId="0" borderId="12" xfId="0" applyNumberFormat="1" applyFont="1" applyBorder="1" applyAlignment="1"/>
    <xf numFmtId="165" fontId="9" fillId="0" borderId="16" xfId="0" applyNumberFormat="1" applyFont="1" applyBorder="1" applyAlignment="1"/>
    <xf numFmtId="0" fontId="18" fillId="8" borderId="8" xfId="0" applyFont="1" applyFill="1" applyBorder="1" applyAlignment="1"/>
    <xf numFmtId="0" fontId="9" fillId="0" borderId="8" xfId="0" applyFont="1" applyBorder="1" applyAlignment="1">
      <alignment horizontal="right"/>
    </xf>
    <xf numFmtId="165" fontId="9" fillId="0" borderId="8" xfId="0" applyNumberFormat="1" applyFont="1" applyBorder="1" applyAlignment="1"/>
    <xf numFmtId="49" fontId="18" fillId="0" borderId="0" xfId="0" applyNumberFormat="1" applyFont="1" applyAlignment="1"/>
    <xf numFmtId="49" fontId="18" fillId="0" borderId="26" xfId="0" applyNumberFormat="1" applyFont="1" applyBorder="1" applyAlignment="1"/>
    <xf numFmtId="0" fontId="18" fillId="0" borderId="24" xfId="0" applyFont="1" applyBorder="1" applyAlignment="1"/>
    <xf numFmtId="165" fontId="18" fillId="6" borderId="25" xfId="0" applyNumberFormat="1" applyFont="1" applyFill="1" applyBorder="1" applyAlignment="1"/>
    <xf numFmtId="49" fontId="18" fillId="0" borderId="14" xfId="0" applyNumberFormat="1" applyFont="1" applyBorder="1" applyAlignment="1"/>
    <xf numFmtId="165" fontId="18" fillId="6" borderId="12" xfId="0" applyNumberFormat="1" applyFont="1" applyFill="1" applyBorder="1" applyAlignment="1"/>
    <xf numFmtId="49" fontId="18" fillId="0" borderId="9" xfId="0" applyNumberFormat="1" applyFont="1" applyBorder="1" applyAlignment="1"/>
    <xf numFmtId="165" fontId="18" fillId="6" borderId="11" xfId="0" applyNumberFormat="1" applyFont="1" applyFill="1" applyBorder="1" applyAlignment="1"/>
    <xf numFmtId="165" fontId="25" fillId="0" borderId="0" xfId="0" applyNumberFormat="1" applyFont="1" applyAlignment="1"/>
    <xf numFmtId="49" fontId="18" fillId="0" borderId="18" xfId="0" applyNumberFormat="1" applyFont="1" applyBorder="1" applyAlignment="1"/>
    <xf numFmtId="49" fontId="20" fillId="10" borderId="0" xfId="0" applyNumberFormat="1" applyFont="1" applyFill="1" applyAlignment="1">
      <alignment horizontal="center"/>
    </xf>
    <xf numFmtId="165" fontId="20" fillId="10" borderId="28" xfId="0" applyNumberFormat="1" applyFont="1" applyFill="1" applyBorder="1" applyAlignment="1">
      <alignment horizontal="right"/>
    </xf>
    <xf numFmtId="165" fontId="20" fillId="10" borderId="0" xfId="0" applyNumberFormat="1" applyFont="1" applyFill="1" applyAlignment="1">
      <alignment horizontal="right"/>
    </xf>
    <xf numFmtId="0" fontId="11" fillId="6" borderId="29" xfId="0" applyFont="1" applyFill="1" applyBorder="1" applyAlignment="1"/>
    <xf numFmtId="0" fontId="11" fillId="6" borderId="37" xfId="0" applyFont="1" applyFill="1" applyBorder="1" applyAlignment="1"/>
    <xf numFmtId="164" fontId="1" fillId="3" borderId="0" xfId="0" applyNumberFormat="1" applyFont="1" applyFill="1" applyBorder="1"/>
    <xf numFmtId="164" fontId="1" fillId="3" borderId="38" xfId="0" applyNumberFormat="1" applyFont="1" applyFill="1" applyBorder="1"/>
    <xf numFmtId="0" fontId="10" fillId="7" borderId="0" xfId="0" applyFont="1" applyFill="1" applyBorder="1"/>
    <xf numFmtId="0" fontId="10" fillId="7" borderId="38" xfId="0" applyFont="1" applyFill="1" applyBorder="1"/>
    <xf numFmtId="0" fontId="2" fillId="12" borderId="30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/>
    </xf>
    <xf numFmtId="168" fontId="10" fillId="13" borderId="40" xfId="0" applyNumberFormat="1" applyFont="1" applyFill="1" applyBorder="1" applyAlignment="1">
      <alignment horizontal="center"/>
    </xf>
    <xf numFmtId="0" fontId="10" fillId="13" borderId="40" xfId="0" applyFont="1" applyFill="1" applyBorder="1" applyAlignment="1">
      <alignment horizontal="center"/>
    </xf>
    <xf numFmtId="0" fontId="10" fillId="1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left"/>
    </xf>
    <xf numFmtId="0" fontId="10" fillId="13" borderId="39" xfId="0" applyFont="1" applyFill="1" applyBorder="1" applyAlignment="1"/>
    <xf numFmtId="0" fontId="0" fillId="12" borderId="40" xfId="0" applyFont="1" applyFill="1" applyBorder="1" applyAlignment="1"/>
    <xf numFmtId="0" fontId="12" fillId="12" borderId="34" xfId="0" applyFont="1" applyFill="1" applyBorder="1" applyAlignment="1">
      <alignment horizontal="center" vertical="center" textRotation="90"/>
    </xf>
    <xf numFmtId="0" fontId="12" fillId="12" borderId="35" xfId="0" applyFont="1" applyFill="1" applyBorder="1" applyAlignment="1">
      <alignment horizontal="center" vertical="center" textRotation="90"/>
    </xf>
    <xf numFmtId="0" fontId="12" fillId="12" borderId="36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164" fontId="1" fillId="3" borderId="0" xfId="0" applyNumberFormat="1" applyFont="1" applyFill="1"/>
    <xf numFmtId="0" fontId="3" fillId="0" borderId="5" xfId="0" applyFont="1" applyBorder="1"/>
    <xf numFmtId="0" fontId="7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wrapText="1"/>
    </xf>
    <xf numFmtId="0" fontId="1" fillId="3" borderId="0" xfId="0" applyFont="1" applyFill="1"/>
    <xf numFmtId="0" fontId="0" fillId="0" borderId="0" xfId="0" applyFont="1" applyAlignment="1"/>
    <xf numFmtId="0" fontId="10" fillId="7" borderId="0" xfId="0" applyFont="1" applyFill="1"/>
    <xf numFmtId="164" fontId="7" fillId="3" borderId="0" xfId="0" applyNumberFormat="1" applyFont="1" applyFill="1"/>
    <xf numFmtId="0" fontId="4" fillId="2" borderId="1" xfId="0" applyFont="1" applyFill="1" applyBorder="1" applyAlignment="1">
      <alignment horizontal="center" vertical="center" textRotation="90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2" fillId="4" borderId="0" xfId="0" applyNumberFormat="1" applyFont="1" applyFill="1" applyAlignment="1">
      <alignment vertical="center"/>
    </xf>
    <xf numFmtId="164" fontId="10" fillId="5" borderId="5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7" fillId="5" borderId="0" xfId="0" applyFont="1" applyFill="1"/>
    <xf numFmtId="164" fontId="7" fillId="5" borderId="0" xfId="0" applyNumberFormat="1" applyFont="1" applyFill="1" applyAlignment="1">
      <alignment vertical="center"/>
    </xf>
    <xf numFmtId="0" fontId="2" fillId="4" borderId="0" xfId="0" applyFont="1" applyFill="1" applyAlignment="1"/>
    <xf numFmtId="0" fontId="7" fillId="5" borderId="1" xfId="0" applyFont="1" applyFill="1" applyBorder="1" applyAlignment="1">
      <alignment wrapText="1"/>
    </xf>
    <xf numFmtId="0" fontId="2" fillId="3" borderId="0" xfId="0" applyFont="1" applyFill="1" applyAlignment="1"/>
    <xf numFmtId="0" fontId="4" fillId="2" borderId="1" xfId="0" applyFont="1" applyFill="1" applyBorder="1" applyAlignment="1">
      <alignment vertical="center" textRotation="90"/>
    </xf>
    <xf numFmtId="0" fontId="15" fillId="3" borderId="1" xfId="0" applyFont="1" applyFill="1" applyBorder="1" applyAlignment="1">
      <alignment vertical="center" wrapText="1"/>
    </xf>
    <xf numFmtId="164" fontId="10" fillId="5" borderId="0" xfId="0" applyNumberFormat="1" applyFont="1" applyFill="1" applyAlignment="1">
      <alignment vertical="center"/>
    </xf>
    <xf numFmtId="164" fontId="7" fillId="5" borderId="0" xfId="0" applyNumberFormat="1" applyFont="1" applyFill="1"/>
    <xf numFmtId="164" fontId="1" fillId="5" borderId="0" xfId="0" applyNumberFormat="1" applyFont="1" applyFill="1"/>
    <xf numFmtId="164" fontId="7" fillId="4" borderId="0" xfId="0" applyNumberFormat="1" applyFont="1" applyFill="1"/>
    <xf numFmtId="0" fontId="8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9" fontId="9" fillId="11" borderId="0" xfId="0" applyNumberFormat="1" applyFont="1" applyFill="1" applyAlignment="1"/>
    <xf numFmtId="49" fontId="9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49" fontId="9" fillId="11" borderId="0" xfId="0" applyNumberFormat="1" applyFont="1" applyFill="1" applyAlignment="1">
      <alignment wrapText="1"/>
    </xf>
    <xf numFmtId="0" fontId="9" fillId="11" borderId="0" xfId="0" applyFont="1" applyFill="1" applyAlignment="1">
      <alignment horizontal="center" vertical="top" wrapText="1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horizontal="center" wrapText="1"/>
    </xf>
    <xf numFmtId="165" fontId="9" fillId="11" borderId="12" xfId="0" applyNumberFormat="1" applyFont="1" applyFill="1" applyBorder="1" applyAlignment="1">
      <alignment horizontal="center" vertical="top" wrapText="1"/>
    </xf>
    <xf numFmtId="165" fontId="9" fillId="11" borderId="0" xfId="0" applyNumberFormat="1" applyFont="1" applyFill="1" applyAlignment="1">
      <alignment horizontal="center" vertical="top" wrapText="1"/>
    </xf>
    <xf numFmtId="165" fontId="9" fillId="11" borderId="12" xfId="0" applyNumberFormat="1" applyFont="1" applyFill="1" applyBorder="1" applyAlignment="1">
      <alignment horizontal="center"/>
    </xf>
    <xf numFmtId="165" fontId="9" fillId="11" borderId="13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0" fontId="9" fillId="11" borderId="24" xfId="0" applyFont="1" applyFill="1" applyBorder="1" applyAlignment="1">
      <alignment horizontal="center" vertical="top" wrapText="1"/>
    </xf>
    <xf numFmtId="0" fontId="9" fillId="11" borderId="24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 wrapText="1"/>
    </xf>
    <xf numFmtId="165" fontId="9" fillId="11" borderId="25" xfId="0" applyNumberFormat="1" applyFont="1" applyFill="1" applyBorder="1" applyAlignment="1">
      <alignment horizontal="center" vertical="top" wrapText="1"/>
    </xf>
    <xf numFmtId="165" fontId="9" fillId="11" borderId="24" xfId="0" applyNumberFormat="1" applyFont="1" applyFill="1" applyBorder="1" applyAlignment="1">
      <alignment horizontal="center" vertical="top" wrapText="1"/>
    </xf>
    <xf numFmtId="165" fontId="9" fillId="11" borderId="25" xfId="0" applyNumberFormat="1" applyFont="1" applyFill="1" applyBorder="1" applyAlignment="1">
      <alignment horizontal="center"/>
    </xf>
    <xf numFmtId="165" fontId="9" fillId="11" borderId="16" xfId="0" applyNumberFormat="1" applyFont="1" applyFill="1" applyBorder="1" applyAlignment="1">
      <alignment horizontal="center" vertical="center"/>
    </xf>
    <xf numFmtId="49" fontId="20" fillId="10" borderId="27" xfId="0" applyNumberFormat="1" applyFont="1" applyFill="1" applyBorder="1" applyAlignment="1">
      <alignment horizontal="center"/>
    </xf>
    <xf numFmtId="0" fontId="3" fillId="0" borderId="18" xfId="0" applyFont="1" applyBorder="1"/>
    <xf numFmtId="165" fontId="9" fillId="11" borderId="0" xfId="0" applyNumberFormat="1" applyFont="1" applyFill="1" applyAlignment="1">
      <alignment horizontal="center"/>
    </xf>
    <xf numFmtId="165" fontId="9" fillId="11" borderId="13" xfId="0" applyNumberFormat="1" applyFont="1" applyFill="1" applyBorder="1" applyAlignment="1">
      <alignment horizontal="center"/>
    </xf>
    <xf numFmtId="49" fontId="19" fillId="9" borderId="0" xfId="0" applyNumberFormat="1" applyFont="1" applyFill="1" applyAlignment="1">
      <alignment horizontal="center"/>
    </xf>
    <xf numFmtId="0" fontId="9" fillId="11" borderId="12" xfId="0" applyFont="1" applyFill="1" applyBorder="1" applyAlignment="1">
      <alignment horizontal="center" wrapText="1"/>
    </xf>
    <xf numFmtId="165" fontId="9" fillId="11" borderId="13" xfId="0" applyNumberFormat="1" applyFont="1" applyFill="1" applyBorder="1" applyAlignment="1">
      <alignment horizontal="center" vertical="center" wrapText="1"/>
    </xf>
    <xf numFmtId="0" fontId="3" fillId="0" borderId="19" xfId="0" applyFont="1" applyBorder="1"/>
    <xf numFmtId="49" fontId="9" fillId="0" borderId="20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4" fillId="2" borderId="5" xfId="0" applyFont="1" applyFill="1" applyBorder="1" applyAlignment="1">
      <alignment vertical="center" textRotation="90"/>
    </xf>
    <xf numFmtId="0" fontId="3" fillId="0" borderId="7" xfId="0" applyFont="1" applyBorder="1"/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6" xfId="0" applyFont="1" applyBorder="1"/>
    <xf numFmtId="164" fontId="14" fillId="5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867"/>
  <sheetViews>
    <sheetView showGridLines="0" tabSelected="1" zoomScale="70" zoomScaleNormal="70" workbookViewId="0">
      <selection activeCell="J27" sqref="J27"/>
    </sheetView>
  </sheetViews>
  <sheetFormatPr baseColWidth="10" defaultColWidth="14.44140625" defaultRowHeight="15" customHeight="1" x14ac:dyDescent="0.3"/>
  <cols>
    <col min="1" max="1" width="6.44140625" customWidth="1"/>
    <col min="2" max="2" width="5.5546875" customWidth="1"/>
    <col min="3" max="3" width="15.109375" customWidth="1"/>
    <col min="4" max="4" width="42.6640625" customWidth="1"/>
    <col min="5" max="5" width="35.88671875" customWidth="1"/>
    <col min="6" max="7" width="8.88671875" customWidth="1"/>
    <col min="8" max="8" width="8.109375" customWidth="1"/>
    <col min="10" max="10" width="17.6640625" customWidth="1"/>
    <col min="11" max="11" width="21.5546875" customWidth="1"/>
    <col min="12" max="12" width="19" customWidth="1"/>
    <col min="13" max="13" width="16.6640625" customWidth="1"/>
    <col min="14" max="14" width="13.44140625" customWidth="1"/>
    <col min="15" max="15" width="16.6640625" customWidth="1"/>
  </cols>
  <sheetData>
    <row r="1" spans="1:15" ht="14.4" x14ac:dyDescent="0.3">
      <c r="A1" s="3"/>
      <c r="H1" s="1"/>
      <c r="K1" s="2"/>
    </row>
    <row r="2" spans="1:15" ht="14.4" x14ac:dyDescent="0.3">
      <c r="A2" s="3"/>
      <c r="H2" s="1"/>
      <c r="K2" s="2"/>
    </row>
    <row r="3" spans="1:15" ht="14.4" x14ac:dyDescent="0.3">
      <c r="A3" s="207" t="s">
        <v>337</v>
      </c>
      <c r="B3" s="208"/>
      <c r="C3" s="208"/>
      <c r="D3" s="208"/>
      <c r="E3" s="208"/>
      <c r="F3" s="208"/>
      <c r="G3" s="208"/>
      <c r="H3" s="208"/>
      <c r="I3" s="209"/>
      <c r="J3" s="201" t="s">
        <v>79</v>
      </c>
      <c r="K3" s="33" t="s">
        <v>80</v>
      </c>
      <c r="L3" s="202" t="s">
        <v>81</v>
      </c>
    </row>
    <row r="4" spans="1:15" ht="14.4" customHeight="1" x14ac:dyDescent="0.3">
      <c r="A4" s="217" t="s">
        <v>338</v>
      </c>
      <c r="B4" s="213" t="s">
        <v>340</v>
      </c>
      <c r="C4" s="214"/>
      <c r="D4" s="214"/>
      <c r="E4" s="214"/>
      <c r="F4" s="214"/>
      <c r="G4" s="214"/>
      <c r="H4" s="214"/>
      <c r="I4" s="214"/>
      <c r="J4" s="203">
        <v>29234500</v>
      </c>
      <c r="K4" s="203">
        <v>128263157</v>
      </c>
      <c r="L4" s="204">
        <v>43052300</v>
      </c>
    </row>
    <row r="5" spans="1:15" ht="18" x14ac:dyDescent="0.35">
      <c r="A5" s="218"/>
      <c r="B5" s="37"/>
      <c r="C5" s="38"/>
      <c r="D5" s="38"/>
      <c r="E5" s="38"/>
      <c r="F5" s="38"/>
      <c r="G5" s="38"/>
      <c r="H5" s="39"/>
      <c r="I5" s="38"/>
      <c r="J5" s="205"/>
      <c r="K5" s="205"/>
      <c r="L5" s="206"/>
    </row>
    <row r="6" spans="1:15" ht="18" x14ac:dyDescent="0.35">
      <c r="A6" s="219"/>
      <c r="B6" s="215" t="s">
        <v>339</v>
      </c>
      <c r="C6" s="216"/>
      <c r="D6" s="216"/>
      <c r="E6" s="216"/>
      <c r="F6" s="216"/>
      <c r="G6" s="216"/>
      <c r="H6" s="216"/>
      <c r="I6" s="216"/>
      <c r="J6" s="210">
        <f>J4+K4+L4</f>
        <v>200549957</v>
      </c>
      <c r="K6" s="211"/>
      <c r="L6" s="212"/>
      <c r="O6" s="43"/>
    </row>
    <row r="7" spans="1:15" ht="14.4" x14ac:dyDescent="0.3">
      <c r="A7" s="3"/>
      <c r="K7" s="2"/>
      <c r="O7" s="42"/>
    </row>
    <row r="8" spans="1:15" ht="14.4" x14ac:dyDescent="0.3">
      <c r="A8" s="3"/>
      <c r="H8" s="1"/>
      <c r="K8" s="2"/>
    </row>
    <row r="9" spans="1:15" ht="14.4" x14ac:dyDescent="0.3">
      <c r="A9" s="3"/>
      <c r="H9" s="1"/>
      <c r="K9" s="2"/>
    </row>
    <row r="10" spans="1:15" ht="14.4" x14ac:dyDescent="0.3">
      <c r="A10" s="3"/>
      <c r="C10" s="6"/>
      <c r="H10" s="1"/>
      <c r="K10" s="2"/>
    </row>
    <row r="11" spans="1:15" ht="14.4" x14ac:dyDescent="0.3">
      <c r="A11" s="3"/>
      <c r="H11" s="1"/>
      <c r="K11" s="2"/>
    </row>
    <row r="12" spans="1:15" ht="14.4" x14ac:dyDescent="0.3">
      <c r="A12" s="3"/>
      <c r="H12" s="1"/>
      <c r="K12" s="2"/>
    </row>
    <row r="13" spans="1:15" ht="14.4" x14ac:dyDescent="0.3">
      <c r="A13" s="3"/>
      <c r="H13" s="1"/>
      <c r="K13" s="2"/>
    </row>
    <row r="14" spans="1:15" ht="14.4" x14ac:dyDescent="0.3">
      <c r="A14" s="3"/>
      <c r="H14" s="1"/>
      <c r="K14" s="2"/>
    </row>
    <row r="15" spans="1:15" ht="14.4" x14ac:dyDescent="0.3">
      <c r="A15" s="3"/>
      <c r="H15" s="1"/>
      <c r="K15" s="2"/>
    </row>
    <row r="16" spans="1:15" ht="14.4" x14ac:dyDescent="0.3">
      <c r="A16" s="3"/>
      <c r="H16" s="1"/>
      <c r="K16" s="2"/>
    </row>
    <row r="17" spans="1:11" ht="14.4" x14ac:dyDescent="0.3">
      <c r="A17" s="3"/>
      <c r="H17" s="1"/>
      <c r="K17" s="2"/>
    </row>
    <row r="18" spans="1:11" ht="14.4" x14ac:dyDescent="0.3">
      <c r="A18" s="3"/>
      <c r="H18" s="1"/>
      <c r="K18" s="2"/>
    </row>
    <row r="19" spans="1:11" ht="14.4" x14ac:dyDescent="0.3">
      <c r="A19" s="3"/>
      <c r="H19" s="1"/>
      <c r="K19" s="2"/>
    </row>
    <row r="20" spans="1:11" ht="14.4" x14ac:dyDescent="0.3">
      <c r="A20" s="3"/>
      <c r="H20" s="1"/>
      <c r="K20" s="2"/>
    </row>
    <row r="21" spans="1:11" ht="14.4" x14ac:dyDescent="0.3">
      <c r="A21" s="3"/>
      <c r="H21" s="1"/>
      <c r="K21" s="2"/>
    </row>
    <row r="22" spans="1:11" ht="14.4" x14ac:dyDescent="0.3">
      <c r="A22" s="3"/>
      <c r="H22" s="1"/>
      <c r="K22" s="2"/>
    </row>
    <row r="23" spans="1:11" ht="14.4" x14ac:dyDescent="0.3">
      <c r="A23" s="3"/>
      <c r="H23" s="1"/>
      <c r="K23" s="2"/>
    </row>
    <row r="24" spans="1:11" ht="14.4" x14ac:dyDescent="0.3">
      <c r="A24" s="3"/>
      <c r="H24" s="1"/>
      <c r="K24" s="2"/>
    </row>
    <row r="25" spans="1:11" ht="14.4" x14ac:dyDescent="0.3">
      <c r="A25" s="3"/>
      <c r="H25" s="1"/>
      <c r="K25" s="2"/>
    </row>
    <row r="26" spans="1:11" ht="14.4" x14ac:dyDescent="0.3">
      <c r="A26" s="3"/>
      <c r="H26" s="1"/>
      <c r="K26" s="2"/>
    </row>
    <row r="27" spans="1:11" ht="14.4" x14ac:dyDescent="0.3">
      <c r="A27" s="3"/>
      <c r="H27" s="1"/>
      <c r="K27" s="2"/>
    </row>
    <row r="28" spans="1:11" ht="14.4" x14ac:dyDescent="0.3">
      <c r="A28" s="3"/>
      <c r="H28" s="1"/>
      <c r="K28" s="2"/>
    </row>
    <row r="29" spans="1:11" ht="14.4" x14ac:dyDescent="0.3">
      <c r="A29" s="3"/>
      <c r="H29" s="1"/>
      <c r="K29" s="2"/>
    </row>
    <row r="30" spans="1:11" ht="14.4" x14ac:dyDescent="0.3">
      <c r="A30" s="3"/>
      <c r="H30" s="1"/>
      <c r="K30" s="2"/>
    </row>
    <row r="31" spans="1:11" ht="14.4" x14ac:dyDescent="0.3">
      <c r="A31" s="3"/>
      <c r="H31" s="1"/>
      <c r="K31" s="2"/>
    </row>
    <row r="32" spans="1:11" ht="14.4" x14ac:dyDescent="0.3">
      <c r="A32" s="3"/>
      <c r="H32" s="1"/>
      <c r="K32" s="2"/>
    </row>
    <row r="33" spans="1:11" ht="14.4" x14ac:dyDescent="0.3">
      <c r="A33" s="3"/>
      <c r="H33" s="1"/>
      <c r="K33" s="2"/>
    </row>
    <row r="34" spans="1:11" ht="14.4" x14ac:dyDescent="0.3">
      <c r="A34" s="3"/>
      <c r="H34" s="1"/>
      <c r="K34" s="2"/>
    </row>
    <row r="35" spans="1:11" ht="14.4" x14ac:dyDescent="0.3">
      <c r="A35" s="3"/>
      <c r="H35" s="1"/>
      <c r="K35" s="2"/>
    </row>
    <row r="36" spans="1:11" ht="14.4" x14ac:dyDescent="0.3">
      <c r="A36" s="3"/>
      <c r="H36" s="1"/>
      <c r="K36" s="2"/>
    </row>
    <row r="37" spans="1:11" ht="14.4" x14ac:dyDescent="0.3">
      <c r="A37" s="3"/>
      <c r="H37" s="1"/>
      <c r="K37" s="2"/>
    </row>
    <row r="38" spans="1:11" ht="14.4" x14ac:dyDescent="0.3">
      <c r="A38" s="3"/>
      <c r="H38" s="1"/>
      <c r="K38" s="2"/>
    </row>
    <row r="39" spans="1:11" ht="14.4" x14ac:dyDescent="0.3">
      <c r="A39" s="3"/>
      <c r="H39" s="1"/>
      <c r="K39" s="2"/>
    </row>
    <row r="40" spans="1:11" ht="14.4" x14ac:dyDescent="0.3">
      <c r="A40" s="3"/>
      <c r="H40" s="1"/>
      <c r="K40" s="2"/>
    </row>
    <row r="41" spans="1:11" ht="14.4" x14ac:dyDescent="0.3">
      <c r="A41" s="3"/>
      <c r="H41" s="1"/>
      <c r="K41" s="2"/>
    </row>
    <row r="42" spans="1:11" ht="14.4" x14ac:dyDescent="0.3">
      <c r="A42" s="3"/>
      <c r="H42" s="1"/>
      <c r="K42" s="2"/>
    </row>
    <row r="43" spans="1:11" ht="14.4" x14ac:dyDescent="0.3">
      <c r="A43" s="3"/>
      <c r="H43" s="1"/>
      <c r="K43" s="2"/>
    </row>
    <row r="44" spans="1:11" ht="14.4" x14ac:dyDescent="0.3">
      <c r="A44" s="3"/>
      <c r="H44" s="1"/>
      <c r="K44" s="2"/>
    </row>
    <row r="45" spans="1:11" ht="14.4" x14ac:dyDescent="0.3">
      <c r="A45" s="3"/>
      <c r="H45" s="1"/>
      <c r="K45" s="2"/>
    </row>
    <row r="46" spans="1:11" ht="14.4" x14ac:dyDescent="0.3">
      <c r="A46" s="3"/>
      <c r="H46" s="1"/>
      <c r="K46" s="2"/>
    </row>
    <row r="47" spans="1:11" ht="14.4" x14ac:dyDescent="0.3">
      <c r="A47" s="3"/>
      <c r="H47" s="1"/>
      <c r="K47" s="2"/>
    </row>
    <row r="48" spans="1:11" ht="14.4" x14ac:dyDescent="0.3">
      <c r="A48" s="3"/>
      <c r="H48" s="1"/>
      <c r="K48" s="2"/>
    </row>
    <row r="49" spans="1:11" ht="14.4" x14ac:dyDescent="0.3">
      <c r="A49" s="3"/>
      <c r="H49" s="1"/>
      <c r="K49" s="2"/>
    </row>
    <row r="50" spans="1:11" ht="14.4" x14ac:dyDescent="0.3">
      <c r="A50" s="3"/>
      <c r="H50" s="1"/>
      <c r="K50" s="2"/>
    </row>
    <row r="51" spans="1:11" ht="14.4" x14ac:dyDescent="0.3">
      <c r="A51" s="3"/>
      <c r="H51" s="1"/>
      <c r="K51" s="2"/>
    </row>
    <row r="52" spans="1:11" ht="14.4" x14ac:dyDescent="0.3">
      <c r="A52" s="3"/>
      <c r="H52" s="1"/>
      <c r="K52" s="2"/>
    </row>
    <row r="53" spans="1:11" ht="14.4" x14ac:dyDescent="0.3">
      <c r="A53" s="3"/>
      <c r="H53" s="1"/>
      <c r="K53" s="2"/>
    </row>
    <row r="54" spans="1:11" ht="14.4" x14ac:dyDescent="0.3">
      <c r="A54" s="3"/>
      <c r="H54" s="1"/>
      <c r="K54" s="2"/>
    </row>
    <row r="55" spans="1:11" ht="14.4" x14ac:dyDescent="0.3">
      <c r="A55" s="3"/>
      <c r="H55" s="1"/>
      <c r="K55" s="2"/>
    </row>
    <row r="56" spans="1:11" ht="14.4" x14ac:dyDescent="0.3">
      <c r="A56" s="3"/>
      <c r="H56" s="1"/>
      <c r="K56" s="2"/>
    </row>
    <row r="57" spans="1:11" ht="14.4" x14ac:dyDescent="0.3">
      <c r="A57" s="3"/>
      <c r="H57" s="1"/>
      <c r="K57" s="2"/>
    </row>
    <row r="58" spans="1:11" ht="14.4" x14ac:dyDescent="0.3">
      <c r="A58" s="3"/>
      <c r="H58" s="1"/>
      <c r="K58" s="2"/>
    </row>
    <row r="59" spans="1:11" ht="14.4" x14ac:dyDescent="0.3">
      <c r="A59" s="3"/>
      <c r="H59" s="1"/>
      <c r="K59" s="2"/>
    </row>
    <row r="60" spans="1:11" ht="14.4" x14ac:dyDescent="0.3">
      <c r="A60" s="3"/>
      <c r="H60" s="1"/>
      <c r="K60" s="2"/>
    </row>
    <row r="61" spans="1:11" ht="14.4" x14ac:dyDescent="0.3">
      <c r="A61" s="3"/>
      <c r="H61" s="1"/>
      <c r="K61" s="2"/>
    </row>
    <row r="62" spans="1:11" ht="14.4" x14ac:dyDescent="0.3">
      <c r="A62" s="3"/>
      <c r="H62" s="1"/>
      <c r="K62" s="2"/>
    </row>
    <row r="63" spans="1:11" ht="14.4" x14ac:dyDescent="0.3">
      <c r="A63" s="3"/>
      <c r="H63" s="1"/>
      <c r="K63" s="2"/>
    </row>
    <row r="64" spans="1:11" ht="14.4" x14ac:dyDescent="0.3">
      <c r="A64" s="3"/>
      <c r="H64" s="1"/>
      <c r="K64" s="2"/>
    </row>
    <row r="65" spans="1:11" ht="14.4" x14ac:dyDescent="0.3">
      <c r="A65" s="3"/>
      <c r="H65" s="1"/>
      <c r="K65" s="2"/>
    </row>
    <row r="66" spans="1:11" ht="14.4" x14ac:dyDescent="0.3">
      <c r="A66" s="3"/>
      <c r="H66" s="1"/>
      <c r="K66" s="2"/>
    </row>
    <row r="67" spans="1:11" ht="14.4" x14ac:dyDescent="0.3">
      <c r="A67" s="3"/>
      <c r="H67" s="1"/>
      <c r="K67" s="2"/>
    </row>
    <row r="68" spans="1:11" ht="14.4" x14ac:dyDescent="0.3">
      <c r="A68" s="3"/>
      <c r="H68" s="1"/>
      <c r="K68" s="2"/>
    </row>
    <row r="69" spans="1:11" ht="14.4" x14ac:dyDescent="0.3">
      <c r="A69" s="3"/>
      <c r="H69" s="1"/>
      <c r="K69" s="2"/>
    </row>
    <row r="70" spans="1:11" ht="14.4" x14ac:dyDescent="0.3">
      <c r="A70" s="3"/>
      <c r="H70" s="1"/>
      <c r="K70" s="2"/>
    </row>
    <row r="71" spans="1:11" ht="14.4" x14ac:dyDescent="0.3">
      <c r="A71" s="3"/>
      <c r="H71" s="1"/>
      <c r="K71" s="2"/>
    </row>
    <row r="72" spans="1:11" ht="14.4" x14ac:dyDescent="0.3">
      <c r="A72" s="3"/>
      <c r="H72" s="1"/>
      <c r="K72" s="2"/>
    </row>
    <row r="73" spans="1:11" ht="14.4" x14ac:dyDescent="0.3">
      <c r="A73" s="3"/>
      <c r="H73" s="1"/>
      <c r="K73" s="2"/>
    </row>
    <row r="74" spans="1:11" ht="14.4" x14ac:dyDescent="0.3">
      <c r="A74" s="3"/>
      <c r="H74" s="1"/>
      <c r="K74" s="2"/>
    </row>
    <row r="75" spans="1:11" ht="14.4" x14ac:dyDescent="0.3">
      <c r="A75" s="3"/>
      <c r="H75" s="1"/>
      <c r="K75" s="2"/>
    </row>
    <row r="76" spans="1:11" ht="14.4" x14ac:dyDescent="0.3">
      <c r="A76" s="3"/>
      <c r="H76" s="1"/>
      <c r="K76" s="2"/>
    </row>
    <row r="77" spans="1:11" ht="14.4" x14ac:dyDescent="0.3">
      <c r="A77" s="3"/>
      <c r="H77" s="1"/>
      <c r="K77" s="2"/>
    </row>
    <row r="78" spans="1:11" ht="14.4" x14ac:dyDescent="0.3">
      <c r="A78" s="3"/>
      <c r="H78" s="1"/>
      <c r="K78" s="2"/>
    </row>
    <row r="79" spans="1:11" ht="14.4" x14ac:dyDescent="0.3">
      <c r="A79" s="3"/>
      <c r="H79" s="1"/>
      <c r="K79" s="2"/>
    </row>
    <row r="80" spans="1:11" ht="14.4" x14ac:dyDescent="0.3">
      <c r="A80" s="3"/>
      <c r="H80" s="1"/>
      <c r="K80" s="2"/>
    </row>
    <row r="81" spans="1:11" ht="14.4" x14ac:dyDescent="0.3">
      <c r="A81" s="3"/>
      <c r="H81" s="1"/>
      <c r="K81" s="2"/>
    </row>
    <row r="82" spans="1:11" ht="14.4" x14ac:dyDescent="0.3">
      <c r="A82" s="3"/>
      <c r="H82" s="1"/>
      <c r="K82" s="2"/>
    </row>
    <row r="83" spans="1:11" ht="14.4" x14ac:dyDescent="0.3">
      <c r="A83" s="3"/>
      <c r="H83" s="1"/>
      <c r="K83" s="2"/>
    </row>
    <row r="84" spans="1:11" ht="14.4" x14ac:dyDescent="0.3">
      <c r="A84" s="3"/>
      <c r="H84" s="1"/>
      <c r="K84" s="2"/>
    </row>
    <row r="85" spans="1:11" ht="14.4" x14ac:dyDescent="0.3">
      <c r="A85" s="3"/>
      <c r="H85" s="1"/>
      <c r="K85" s="2"/>
    </row>
    <row r="86" spans="1:11" ht="14.4" x14ac:dyDescent="0.3">
      <c r="A86" s="3"/>
      <c r="H86" s="1"/>
      <c r="K86" s="2"/>
    </row>
    <row r="87" spans="1:11" ht="14.4" x14ac:dyDescent="0.3">
      <c r="A87" s="3"/>
      <c r="H87" s="1"/>
      <c r="K87" s="2"/>
    </row>
    <row r="88" spans="1:11" ht="14.4" x14ac:dyDescent="0.3">
      <c r="A88" s="3"/>
      <c r="H88" s="1"/>
      <c r="K88" s="2"/>
    </row>
    <row r="89" spans="1:11" ht="14.4" x14ac:dyDescent="0.3">
      <c r="A89" s="3"/>
      <c r="H89" s="1"/>
      <c r="K89" s="2"/>
    </row>
    <row r="90" spans="1:11" ht="14.4" x14ac:dyDescent="0.3">
      <c r="A90" s="3"/>
      <c r="H90" s="1"/>
      <c r="K90" s="2"/>
    </row>
    <row r="91" spans="1:11" ht="14.4" x14ac:dyDescent="0.3">
      <c r="A91" s="3"/>
      <c r="H91" s="1"/>
      <c r="K91" s="2"/>
    </row>
    <row r="92" spans="1:11" ht="14.4" x14ac:dyDescent="0.3">
      <c r="A92" s="3"/>
      <c r="H92" s="1"/>
      <c r="K92" s="2"/>
    </row>
    <row r="93" spans="1:11" ht="14.4" x14ac:dyDescent="0.3">
      <c r="A93" s="3"/>
      <c r="H93" s="1"/>
      <c r="K93" s="2"/>
    </row>
    <row r="94" spans="1:11" ht="14.4" x14ac:dyDescent="0.3">
      <c r="A94" s="3"/>
      <c r="H94" s="1"/>
      <c r="K94" s="2"/>
    </row>
    <row r="95" spans="1:11" ht="14.4" x14ac:dyDescent="0.3">
      <c r="A95" s="3"/>
      <c r="H95" s="1"/>
      <c r="K95" s="2"/>
    </row>
    <row r="96" spans="1:11" ht="14.4" x14ac:dyDescent="0.3">
      <c r="A96" s="3"/>
      <c r="H96" s="1"/>
      <c r="K96" s="2"/>
    </row>
    <row r="97" spans="1:11" ht="14.4" x14ac:dyDescent="0.3">
      <c r="A97" s="3"/>
      <c r="H97" s="1"/>
      <c r="K97" s="2"/>
    </row>
    <row r="98" spans="1:11" ht="14.4" x14ac:dyDescent="0.3">
      <c r="A98" s="3"/>
      <c r="H98" s="1"/>
      <c r="K98" s="2"/>
    </row>
    <row r="99" spans="1:11" ht="14.4" x14ac:dyDescent="0.3">
      <c r="A99" s="3"/>
      <c r="H99" s="1"/>
      <c r="K99" s="2"/>
    </row>
    <row r="100" spans="1:11" ht="14.4" x14ac:dyDescent="0.3">
      <c r="A100" s="3"/>
      <c r="H100" s="1"/>
      <c r="K100" s="2"/>
    </row>
    <row r="101" spans="1:11" ht="14.4" x14ac:dyDescent="0.3">
      <c r="A101" s="3"/>
      <c r="H101" s="1"/>
      <c r="K101" s="2"/>
    </row>
    <row r="102" spans="1:11" ht="14.4" x14ac:dyDescent="0.3">
      <c r="A102" s="3"/>
      <c r="H102" s="1"/>
      <c r="K102" s="2"/>
    </row>
    <row r="103" spans="1:11" ht="14.4" x14ac:dyDescent="0.3">
      <c r="A103" s="3"/>
      <c r="H103" s="1"/>
      <c r="K103" s="2"/>
    </row>
    <row r="104" spans="1:11" ht="14.4" x14ac:dyDescent="0.3">
      <c r="A104" s="3"/>
      <c r="H104" s="1"/>
      <c r="K104" s="2"/>
    </row>
    <row r="105" spans="1:11" ht="14.4" x14ac:dyDescent="0.3">
      <c r="A105" s="3"/>
      <c r="H105" s="1"/>
      <c r="K105" s="2"/>
    </row>
    <row r="106" spans="1:11" ht="14.4" x14ac:dyDescent="0.3">
      <c r="A106" s="3"/>
      <c r="H106" s="1"/>
      <c r="K106" s="2"/>
    </row>
    <row r="107" spans="1:11" ht="14.4" x14ac:dyDescent="0.3">
      <c r="A107" s="3"/>
      <c r="H107" s="1"/>
      <c r="K107" s="2"/>
    </row>
    <row r="108" spans="1:11" ht="14.4" x14ac:dyDescent="0.3">
      <c r="A108" s="3"/>
      <c r="H108" s="1"/>
      <c r="K108" s="2"/>
    </row>
    <row r="109" spans="1:11" ht="14.4" x14ac:dyDescent="0.3">
      <c r="A109" s="3"/>
      <c r="H109" s="1"/>
      <c r="K109" s="2"/>
    </row>
    <row r="110" spans="1:11" ht="14.4" x14ac:dyDescent="0.3">
      <c r="A110" s="3"/>
      <c r="H110" s="1"/>
      <c r="K110" s="2"/>
    </row>
    <row r="111" spans="1:11" ht="14.4" x14ac:dyDescent="0.3">
      <c r="A111" s="3"/>
      <c r="H111" s="1"/>
      <c r="K111" s="2"/>
    </row>
    <row r="112" spans="1:11" ht="14.4" x14ac:dyDescent="0.3">
      <c r="A112" s="3"/>
      <c r="H112" s="1"/>
      <c r="K112" s="2"/>
    </row>
    <row r="113" spans="1:11" ht="14.4" x14ac:dyDescent="0.3">
      <c r="A113" s="3"/>
      <c r="H113" s="1"/>
      <c r="K113" s="2"/>
    </row>
    <row r="114" spans="1:11" ht="14.4" x14ac:dyDescent="0.3">
      <c r="A114" s="3"/>
      <c r="H114" s="1"/>
      <c r="K114" s="2"/>
    </row>
    <row r="115" spans="1:11" ht="14.4" x14ac:dyDescent="0.3">
      <c r="A115" s="3"/>
      <c r="H115" s="1"/>
      <c r="K115" s="2"/>
    </row>
    <row r="116" spans="1:11" ht="14.4" x14ac:dyDescent="0.3">
      <c r="A116" s="3"/>
      <c r="H116" s="1"/>
      <c r="K116" s="2"/>
    </row>
    <row r="117" spans="1:11" ht="14.4" x14ac:dyDescent="0.3">
      <c r="A117" s="3"/>
      <c r="H117" s="1"/>
      <c r="K117" s="2"/>
    </row>
    <row r="118" spans="1:11" ht="14.4" x14ac:dyDescent="0.3">
      <c r="A118" s="3"/>
      <c r="H118" s="1"/>
      <c r="K118" s="2"/>
    </row>
    <row r="119" spans="1:11" ht="14.4" x14ac:dyDescent="0.3">
      <c r="A119" s="3"/>
      <c r="H119" s="1"/>
      <c r="K119" s="2"/>
    </row>
    <row r="120" spans="1:11" ht="14.4" x14ac:dyDescent="0.3">
      <c r="A120" s="3"/>
      <c r="H120" s="1"/>
      <c r="K120" s="2"/>
    </row>
    <row r="121" spans="1:11" ht="14.4" x14ac:dyDescent="0.3">
      <c r="A121" s="3"/>
      <c r="H121" s="1"/>
      <c r="K121" s="2"/>
    </row>
    <row r="122" spans="1:11" ht="14.4" x14ac:dyDescent="0.3">
      <c r="A122" s="3"/>
      <c r="H122" s="1"/>
      <c r="K122" s="2"/>
    </row>
    <row r="123" spans="1:11" ht="14.4" x14ac:dyDescent="0.3">
      <c r="A123" s="3"/>
      <c r="H123" s="1"/>
      <c r="K123" s="2"/>
    </row>
    <row r="124" spans="1:11" ht="14.4" x14ac:dyDescent="0.3">
      <c r="A124" s="3"/>
      <c r="H124" s="1"/>
      <c r="K124" s="2"/>
    </row>
    <row r="125" spans="1:11" ht="14.4" x14ac:dyDescent="0.3">
      <c r="A125" s="3"/>
      <c r="H125" s="1"/>
      <c r="K125" s="2"/>
    </row>
    <row r="126" spans="1:11" ht="14.4" x14ac:dyDescent="0.3">
      <c r="A126" s="3"/>
      <c r="H126" s="1"/>
      <c r="K126" s="2"/>
    </row>
    <row r="127" spans="1:11" ht="14.4" x14ac:dyDescent="0.3">
      <c r="A127" s="3"/>
      <c r="H127" s="1"/>
      <c r="K127" s="2"/>
    </row>
    <row r="128" spans="1:11" ht="14.4" x14ac:dyDescent="0.3">
      <c r="A128" s="3"/>
      <c r="H128" s="1"/>
      <c r="K128" s="2"/>
    </row>
    <row r="129" spans="1:11" ht="14.4" x14ac:dyDescent="0.3">
      <c r="A129" s="3"/>
      <c r="H129" s="1"/>
      <c r="K129" s="2"/>
    </row>
    <row r="130" spans="1:11" ht="14.4" x14ac:dyDescent="0.3">
      <c r="A130" s="3"/>
      <c r="H130" s="1"/>
      <c r="K130" s="2"/>
    </row>
    <row r="131" spans="1:11" ht="14.4" x14ac:dyDescent="0.3">
      <c r="A131" s="3"/>
      <c r="H131" s="1"/>
      <c r="K131" s="2"/>
    </row>
    <row r="132" spans="1:11" ht="14.4" x14ac:dyDescent="0.3">
      <c r="A132" s="3"/>
      <c r="H132" s="1"/>
      <c r="K132" s="2"/>
    </row>
    <row r="133" spans="1:11" ht="14.4" x14ac:dyDescent="0.3">
      <c r="A133" s="3"/>
      <c r="H133" s="1"/>
      <c r="K133" s="2"/>
    </row>
    <row r="134" spans="1:11" ht="14.4" x14ac:dyDescent="0.3">
      <c r="A134" s="3"/>
      <c r="H134" s="1"/>
      <c r="K134" s="2"/>
    </row>
    <row r="135" spans="1:11" ht="14.4" x14ac:dyDescent="0.3">
      <c r="A135" s="3"/>
      <c r="H135" s="1"/>
      <c r="K135" s="2"/>
    </row>
    <row r="136" spans="1:11" ht="14.4" x14ac:dyDescent="0.3">
      <c r="A136" s="3"/>
      <c r="H136" s="1"/>
      <c r="K136" s="2"/>
    </row>
    <row r="137" spans="1:11" ht="14.4" x14ac:dyDescent="0.3">
      <c r="A137" s="3"/>
      <c r="H137" s="1"/>
      <c r="K137" s="2"/>
    </row>
    <row r="138" spans="1:11" ht="14.4" x14ac:dyDescent="0.3">
      <c r="A138" s="3"/>
      <c r="H138" s="1"/>
      <c r="K138" s="2"/>
    </row>
    <row r="139" spans="1:11" ht="14.4" x14ac:dyDescent="0.3">
      <c r="A139" s="3"/>
      <c r="H139" s="1"/>
      <c r="K139" s="2"/>
    </row>
    <row r="140" spans="1:11" ht="14.4" x14ac:dyDescent="0.3">
      <c r="A140" s="3"/>
      <c r="H140" s="1"/>
      <c r="K140" s="2"/>
    </row>
    <row r="141" spans="1:11" ht="14.4" x14ac:dyDescent="0.3">
      <c r="A141" s="3"/>
      <c r="H141" s="1"/>
      <c r="K141" s="2"/>
    </row>
    <row r="142" spans="1:11" ht="14.4" x14ac:dyDescent="0.3">
      <c r="A142" s="3"/>
      <c r="H142" s="1"/>
      <c r="K142" s="2"/>
    </row>
    <row r="143" spans="1:11" ht="14.4" x14ac:dyDescent="0.3">
      <c r="A143" s="3"/>
      <c r="H143" s="1"/>
      <c r="K143" s="2"/>
    </row>
    <row r="144" spans="1:11" ht="14.4" x14ac:dyDescent="0.3">
      <c r="A144" s="3"/>
      <c r="H144" s="1"/>
      <c r="K144" s="2"/>
    </row>
    <row r="145" spans="1:11" ht="14.4" x14ac:dyDescent="0.3">
      <c r="A145" s="3"/>
      <c r="H145" s="1"/>
      <c r="K145" s="2"/>
    </row>
    <row r="146" spans="1:11" ht="14.4" x14ac:dyDescent="0.3">
      <c r="A146" s="3"/>
      <c r="H146" s="1"/>
      <c r="K146" s="2"/>
    </row>
    <row r="147" spans="1:11" ht="14.4" x14ac:dyDescent="0.3">
      <c r="A147" s="3"/>
      <c r="H147" s="1"/>
      <c r="K147" s="2"/>
    </row>
    <row r="148" spans="1:11" ht="14.4" x14ac:dyDescent="0.3">
      <c r="A148" s="3"/>
      <c r="H148" s="1"/>
      <c r="K148" s="2"/>
    </row>
    <row r="149" spans="1:11" ht="14.4" x14ac:dyDescent="0.3">
      <c r="A149" s="3"/>
      <c r="H149" s="1"/>
      <c r="K149" s="2"/>
    </row>
    <row r="150" spans="1:11" ht="14.4" x14ac:dyDescent="0.3">
      <c r="A150" s="3"/>
      <c r="H150" s="1"/>
      <c r="K150" s="2"/>
    </row>
    <row r="151" spans="1:11" ht="14.4" x14ac:dyDescent="0.3">
      <c r="A151" s="3"/>
      <c r="H151" s="1"/>
      <c r="K151" s="2"/>
    </row>
    <row r="152" spans="1:11" ht="14.4" x14ac:dyDescent="0.3">
      <c r="A152" s="3"/>
      <c r="H152" s="1"/>
      <c r="K152" s="2"/>
    </row>
    <row r="153" spans="1:11" ht="14.4" x14ac:dyDescent="0.3">
      <c r="A153" s="3"/>
      <c r="H153" s="1"/>
      <c r="K153" s="2"/>
    </row>
    <row r="154" spans="1:11" ht="14.4" x14ac:dyDescent="0.3">
      <c r="A154" s="3"/>
      <c r="H154" s="1"/>
      <c r="K154" s="2"/>
    </row>
    <row r="155" spans="1:11" ht="14.4" x14ac:dyDescent="0.3">
      <c r="A155" s="3"/>
      <c r="H155" s="1"/>
      <c r="K155" s="2"/>
    </row>
    <row r="156" spans="1:11" ht="14.4" x14ac:dyDescent="0.3">
      <c r="A156" s="3"/>
      <c r="H156" s="1"/>
      <c r="K156" s="2"/>
    </row>
    <row r="157" spans="1:11" ht="14.4" x14ac:dyDescent="0.3">
      <c r="A157" s="3"/>
      <c r="H157" s="1"/>
      <c r="K157" s="2"/>
    </row>
    <row r="158" spans="1:11" ht="14.4" x14ac:dyDescent="0.3">
      <c r="A158" s="3"/>
      <c r="H158" s="1"/>
      <c r="K158" s="2"/>
    </row>
    <row r="159" spans="1:11" ht="14.4" x14ac:dyDescent="0.3">
      <c r="A159" s="3"/>
      <c r="H159" s="1"/>
      <c r="K159" s="2"/>
    </row>
    <row r="160" spans="1:11" ht="14.4" x14ac:dyDescent="0.3">
      <c r="A160" s="3"/>
      <c r="H160" s="1"/>
      <c r="K160" s="2"/>
    </row>
    <row r="161" spans="1:11" ht="14.4" x14ac:dyDescent="0.3">
      <c r="A161" s="3"/>
      <c r="H161" s="1"/>
      <c r="K161" s="2"/>
    </row>
    <row r="162" spans="1:11" ht="14.4" x14ac:dyDescent="0.3">
      <c r="A162" s="3"/>
      <c r="H162" s="1"/>
      <c r="K162" s="2"/>
    </row>
    <row r="163" spans="1:11" ht="14.4" x14ac:dyDescent="0.3">
      <c r="A163" s="3"/>
      <c r="H163" s="1"/>
      <c r="K163" s="2"/>
    </row>
    <row r="164" spans="1:11" ht="14.4" x14ac:dyDescent="0.3">
      <c r="A164" s="3"/>
      <c r="H164" s="1"/>
      <c r="K164" s="2"/>
    </row>
    <row r="165" spans="1:11" ht="14.4" x14ac:dyDescent="0.3">
      <c r="A165" s="3"/>
      <c r="H165" s="1"/>
      <c r="K165" s="2"/>
    </row>
    <row r="166" spans="1:11" ht="14.4" x14ac:dyDescent="0.3">
      <c r="A166" s="3"/>
      <c r="H166" s="1"/>
      <c r="K166" s="2"/>
    </row>
    <row r="167" spans="1:11" ht="14.4" x14ac:dyDescent="0.3">
      <c r="A167" s="3"/>
      <c r="H167" s="1"/>
      <c r="K167" s="2"/>
    </row>
    <row r="168" spans="1:11" ht="14.4" x14ac:dyDescent="0.3">
      <c r="A168" s="3"/>
      <c r="H168" s="1"/>
      <c r="K168" s="2"/>
    </row>
    <row r="169" spans="1:11" ht="14.4" x14ac:dyDescent="0.3">
      <c r="A169" s="3"/>
      <c r="H169" s="1"/>
      <c r="K169" s="2"/>
    </row>
    <row r="170" spans="1:11" ht="14.4" x14ac:dyDescent="0.3">
      <c r="A170" s="3"/>
      <c r="H170" s="1"/>
      <c r="K170" s="2"/>
    </row>
    <row r="171" spans="1:11" ht="14.4" x14ac:dyDescent="0.3">
      <c r="A171" s="3"/>
      <c r="H171" s="1"/>
      <c r="K171" s="2"/>
    </row>
    <row r="172" spans="1:11" ht="14.4" x14ac:dyDescent="0.3">
      <c r="A172" s="3"/>
      <c r="H172" s="1"/>
      <c r="K172" s="2"/>
    </row>
    <row r="173" spans="1:11" ht="14.4" x14ac:dyDescent="0.3">
      <c r="A173" s="3"/>
      <c r="H173" s="1"/>
      <c r="K173" s="2"/>
    </row>
    <row r="174" spans="1:11" ht="14.4" x14ac:dyDescent="0.3">
      <c r="A174" s="3"/>
      <c r="H174" s="1"/>
      <c r="K174" s="2"/>
    </row>
    <row r="175" spans="1:11" ht="14.4" x14ac:dyDescent="0.3">
      <c r="A175" s="3"/>
      <c r="H175" s="1"/>
      <c r="K175" s="2"/>
    </row>
    <row r="176" spans="1:11" ht="14.4" x14ac:dyDescent="0.3">
      <c r="A176" s="3"/>
      <c r="H176" s="1"/>
      <c r="K176" s="2"/>
    </row>
    <row r="177" spans="1:11" ht="14.4" x14ac:dyDescent="0.3">
      <c r="A177" s="3"/>
      <c r="H177" s="1"/>
      <c r="K177" s="2"/>
    </row>
    <row r="178" spans="1:11" ht="14.4" x14ac:dyDescent="0.3">
      <c r="A178" s="3"/>
      <c r="H178" s="1"/>
      <c r="K178" s="2"/>
    </row>
    <row r="179" spans="1:11" ht="14.4" x14ac:dyDescent="0.3">
      <c r="A179" s="3"/>
      <c r="H179" s="1"/>
      <c r="K179" s="2"/>
    </row>
    <row r="180" spans="1:11" ht="14.4" x14ac:dyDescent="0.3">
      <c r="A180" s="3"/>
      <c r="H180" s="1"/>
      <c r="K180" s="2"/>
    </row>
    <row r="181" spans="1:11" ht="14.4" x14ac:dyDescent="0.3">
      <c r="A181" s="3"/>
      <c r="H181" s="1"/>
      <c r="K181" s="2"/>
    </row>
    <row r="182" spans="1:11" ht="14.4" x14ac:dyDescent="0.3">
      <c r="A182" s="3"/>
      <c r="H182" s="1"/>
      <c r="K182" s="2"/>
    </row>
    <row r="183" spans="1:11" ht="14.4" x14ac:dyDescent="0.3">
      <c r="A183" s="3"/>
      <c r="H183" s="1"/>
      <c r="K183" s="2"/>
    </row>
    <row r="184" spans="1:11" ht="14.4" x14ac:dyDescent="0.3">
      <c r="A184" s="3"/>
      <c r="H184" s="1"/>
      <c r="K184" s="2"/>
    </row>
    <row r="185" spans="1:11" ht="14.4" x14ac:dyDescent="0.3">
      <c r="A185" s="3"/>
      <c r="H185" s="1"/>
      <c r="K185" s="2"/>
    </row>
    <row r="186" spans="1:11" ht="14.4" x14ac:dyDescent="0.3">
      <c r="A186" s="3"/>
      <c r="H186" s="1"/>
      <c r="K186" s="2"/>
    </row>
    <row r="187" spans="1:11" ht="14.4" x14ac:dyDescent="0.3">
      <c r="A187" s="3"/>
      <c r="H187" s="1"/>
      <c r="K187" s="2"/>
    </row>
    <row r="188" spans="1:11" ht="14.4" x14ac:dyDescent="0.3">
      <c r="A188" s="3"/>
      <c r="H188" s="1"/>
      <c r="K188" s="2"/>
    </row>
    <row r="189" spans="1:11" ht="14.4" x14ac:dyDescent="0.3">
      <c r="A189" s="3"/>
      <c r="H189" s="1"/>
      <c r="K189" s="2"/>
    </row>
    <row r="190" spans="1:11" ht="14.4" x14ac:dyDescent="0.3">
      <c r="A190" s="3"/>
      <c r="H190" s="1"/>
      <c r="K190" s="2"/>
    </row>
    <row r="191" spans="1:11" ht="14.4" x14ac:dyDescent="0.3">
      <c r="A191" s="3"/>
      <c r="H191" s="1"/>
      <c r="K191" s="2"/>
    </row>
    <row r="192" spans="1:11" ht="14.4" x14ac:dyDescent="0.3">
      <c r="A192" s="3"/>
      <c r="H192" s="1"/>
      <c r="K192" s="2"/>
    </row>
    <row r="193" spans="1:11" ht="14.4" x14ac:dyDescent="0.3">
      <c r="A193" s="3"/>
      <c r="H193" s="1"/>
      <c r="K193" s="2"/>
    </row>
    <row r="194" spans="1:11" ht="14.4" x14ac:dyDescent="0.3">
      <c r="A194" s="3"/>
      <c r="H194" s="1"/>
      <c r="K194" s="2"/>
    </row>
    <row r="195" spans="1:11" ht="14.4" x14ac:dyDescent="0.3">
      <c r="A195" s="3"/>
      <c r="H195" s="1"/>
      <c r="K195" s="2"/>
    </row>
    <row r="196" spans="1:11" ht="14.4" x14ac:dyDescent="0.3">
      <c r="A196" s="3"/>
      <c r="H196" s="1"/>
      <c r="K196" s="2"/>
    </row>
    <row r="197" spans="1:11" ht="14.4" x14ac:dyDescent="0.3">
      <c r="A197" s="3"/>
      <c r="H197" s="1"/>
      <c r="K197" s="2"/>
    </row>
    <row r="198" spans="1:11" ht="14.4" x14ac:dyDescent="0.3">
      <c r="A198" s="3"/>
      <c r="H198" s="1"/>
      <c r="K198" s="2"/>
    </row>
    <row r="199" spans="1:11" ht="14.4" x14ac:dyDescent="0.3">
      <c r="A199" s="3"/>
      <c r="H199" s="1"/>
      <c r="K199" s="2"/>
    </row>
    <row r="200" spans="1:11" ht="14.4" x14ac:dyDescent="0.3">
      <c r="A200" s="3"/>
      <c r="H200" s="1"/>
      <c r="K200" s="2"/>
    </row>
    <row r="201" spans="1:11" ht="14.4" x14ac:dyDescent="0.3">
      <c r="A201" s="3"/>
      <c r="H201" s="1"/>
      <c r="K201" s="2"/>
    </row>
    <row r="202" spans="1:11" ht="14.4" x14ac:dyDescent="0.3">
      <c r="A202" s="3"/>
      <c r="H202" s="1"/>
      <c r="K202" s="2"/>
    </row>
    <row r="203" spans="1:11" ht="14.4" x14ac:dyDescent="0.3">
      <c r="A203" s="3"/>
      <c r="H203" s="1"/>
      <c r="K203" s="2"/>
    </row>
    <row r="204" spans="1:11" ht="14.4" x14ac:dyDescent="0.3">
      <c r="A204" s="3"/>
      <c r="H204" s="1"/>
      <c r="K204" s="2"/>
    </row>
    <row r="205" spans="1:11" ht="14.4" x14ac:dyDescent="0.3">
      <c r="A205" s="3"/>
      <c r="H205" s="1"/>
      <c r="K205" s="2"/>
    </row>
    <row r="206" spans="1:11" ht="14.4" x14ac:dyDescent="0.3">
      <c r="A206" s="3"/>
      <c r="H206" s="1"/>
      <c r="K206" s="2"/>
    </row>
    <row r="207" spans="1:11" ht="14.4" x14ac:dyDescent="0.3">
      <c r="A207" s="3"/>
      <c r="H207" s="1"/>
      <c r="K207" s="2"/>
    </row>
    <row r="208" spans="1:11" ht="14.4" x14ac:dyDescent="0.3">
      <c r="A208" s="3"/>
      <c r="H208" s="1"/>
      <c r="K208" s="2"/>
    </row>
    <row r="209" spans="1:11" ht="14.4" x14ac:dyDescent="0.3">
      <c r="A209" s="3"/>
      <c r="H209" s="1"/>
      <c r="K209" s="2"/>
    </row>
    <row r="210" spans="1:11" ht="14.4" x14ac:dyDescent="0.3">
      <c r="A210" s="3"/>
      <c r="H210" s="1"/>
      <c r="K210" s="2"/>
    </row>
    <row r="211" spans="1:11" ht="14.4" x14ac:dyDescent="0.3">
      <c r="A211" s="3"/>
      <c r="H211" s="1"/>
      <c r="K211" s="2"/>
    </row>
    <row r="212" spans="1:11" ht="14.4" x14ac:dyDescent="0.3">
      <c r="A212" s="3"/>
      <c r="H212" s="1"/>
      <c r="K212" s="2"/>
    </row>
    <row r="213" spans="1:11" ht="14.4" x14ac:dyDescent="0.3">
      <c r="A213" s="3"/>
      <c r="H213" s="1"/>
      <c r="K213" s="2"/>
    </row>
    <row r="214" spans="1:11" ht="14.4" x14ac:dyDescent="0.3">
      <c r="A214" s="3"/>
      <c r="H214" s="1"/>
      <c r="K214" s="2"/>
    </row>
    <row r="215" spans="1:11" ht="14.4" x14ac:dyDescent="0.3">
      <c r="A215" s="3"/>
      <c r="H215" s="1"/>
      <c r="K215" s="2"/>
    </row>
    <row r="216" spans="1:11" ht="14.4" x14ac:dyDescent="0.3">
      <c r="A216" s="3"/>
      <c r="H216" s="1"/>
      <c r="K216" s="2"/>
    </row>
    <row r="217" spans="1:11" ht="14.4" x14ac:dyDescent="0.3">
      <c r="A217" s="3"/>
      <c r="H217" s="1"/>
      <c r="K217" s="2"/>
    </row>
    <row r="218" spans="1:11" ht="14.4" x14ac:dyDescent="0.3">
      <c r="A218" s="3"/>
      <c r="H218" s="1"/>
      <c r="K218" s="2"/>
    </row>
    <row r="219" spans="1:11" ht="14.4" x14ac:dyDescent="0.3">
      <c r="A219" s="3"/>
      <c r="H219" s="1"/>
      <c r="K219" s="2"/>
    </row>
    <row r="220" spans="1:11" ht="14.4" x14ac:dyDescent="0.3">
      <c r="A220" s="3"/>
      <c r="H220" s="1"/>
      <c r="K220" s="2"/>
    </row>
    <row r="221" spans="1:11" ht="14.4" x14ac:dyDescent="0.3">
      <c r="A221" s="3"/>
      <c r="H221" s="1"/>
      <c r="K221" s="2"/>
    </row>
    <row r="222" spans="1:11" ht="14.4" x14ac:dyDescent="0.3">
      <c r="A222" s="3"/>
      <c r="H222" s="1"/>
      <c r="K222" s="2"/>
    </row>
    <row r="223" spans="1:11" ht="14.4" x14ac:dyDescent="0.3">
      <c r="A223" s="3"/>
      <c r="H223" s="1"/>
      <c r="K223" s="2"/>
    </row>
    <row r="224" spans="1:11" ht="14.4" x14ac:dyDescent="0.3">
      <c r="A224" s="3"/>
      <c r="H224" s="1"/>
      <c r="K224" s="2"/>
    </row>
    <row r="225" spans="1:11" ht="14.4" x14ac:dyDescent="0.3">
      <c r="A225" s="3"/>
      <c r="H225" s="1"/>
      <c r="K225" s="2"/>
    </row>
    <row r="226" spans="1:11" ht="14.4" x14ac:dyDescent="0.3">
      <c r="A226" s="3"/>
      <c r="H226" s="1"/>
      <c r="K226" s="2"/>
    </row>
    <row r="227" spans="1:11" ht="14.4" x14ac:dyDescent="0.3">
      <c r="A227" s="3"/>
      <c r="H227" s="1"/>
      <c r="K227" s="2"/>
    </row>
    <row r="228" spans="1:11" ht="14.4" x14ac:dyDescent="0.3">
      <c r="A228" s="3"/>
      <c r="H228" s="1"/>
      <c r="K228" s="2"/>
    </row>
    <row r="229" spans="1:11" ht="14.4" x14ac:dyDescent="0.3">
      <c r="A229" s="3"/>
      <c r="H229" s="1"/>
      <c r="K229" s="2"/>
    </row>
    <row r="230" spans="1:11" ht="14.4" x14ac:dyDescent="0.3">
      <c r="A230" s="3"/>
      <c r="H230" s="1"/>
      <c r="K230" s="2"/>
    </row>
    <row r="231" spans="1:11" ht="14.4" x14ac:dyDescent="0.3">
      <c r="A231" s="3"/>
      <c r="H231" s="1"/>
      <c r="K231" s="2"/>
    </row>
    <row r="232" spans="1:11" ht="14.4" x14ac:dyDescent="0.3">
      <c r="A232" s="3"/>
      <c r="H232" s="1"/>
      <c r="K232" s="2"/>
    </row>
    <row r="233" spans="1:11" ht="14.4" x14ac:dyDescent="0.3">
      <c r="A233" s="3"/>
      <c r="H233" s="1"/>
      <c r="K233" s="2"/>
    </row>
    <row r="234" spans="1:11" ht="14.4" x14ac:dyDescent="0.3">
      <c r="A234" s="3"/>
      <c r="H234" s="1"/>
      <c r="K234" s="2"/>
    </row>
    <row r="235" spans="1:11" ht="14.4" x14ac:dyDescent="0.3">
      <c r="A235" s="3"/>
      <c r="H235" s="1"/>
      <c r="K235" s="2"/>
    </row>
    <row r="236" spans="1:11" ht="14.4" x14ac:dyDescent="0.3">
      <c r="A236" s="3"/>
      <c r="H236" s="1"/>
      <c r="K236" s="2"/>
    </row>
    <row r="237" spans="1:11" ht="14.4" x14ac:dyDescent="0.3">
      <c r="A237" s="3"/>
      <c r="H237" s="1"/>
      <c r="K237" s="2"/>
    </row>
    <row r="238" spans="1:11" ht="14.4" x14ac:dyDescent="0.3">
      <c r="A238" s="3"/>
      <c r="H238" s="1"/>
      <c r="K238" s="2"/>
    </row>
    <row r="239" spans="1:11" ht="14.4" x14ac:dyDescent="0.3">
      <c r="A239" s="3"/>
      <c r="H239" s="1"/>
      <c r="K239" s="2"/>
    </row>
    <row r="240" spans="1:11" ht="14.4" x14ac:dyDescent="0.3">
      <c r="A240" s="3"/>
      <c r="H240" s="1"/>
      <c r="K240" s="2"/>
    </row>
    <row r="241" spans="1:11" ht="14.4" x14ac:dyDescent="0.3">
      <c r="A241" s="3"/>
      <c r="H241" s="1"/>
      <c r="K241" s="2"/>
    </row>
    <row r="242" spans="1:11" ht="14.4" x14ac:dyDescent="0.3">
      <c r="A242" s="3"/>
      <c r="H242" s="1"/>
      <c r="K242" s="2"/>
    </row>
    <row r="243" spans="1:11" ht="14.4" x14ac:dyDescent="0.3">
      <c r="A243" s="3"/>
      <c r="H243" s="1"/>
      <c r="K243" s="2"/>
    </row>
    <row r="244" spans="1:11" ht="14.4" x14ac:dyDescent="0.3">
      <c r="A244" s="3"/>
      <c r="H244" s="1"/>
      <c r="K244" s="2"/>
    </row>
    <row r="245" spans="1:11" ht="14.4" x14ac:dyDescent="0.3">
      <c r="A245" s="3"/>
      <c r="H245" s="1"/>
      <c r="K245" s="2"/>
    </row>
    <row r="246" spans="1:11" ht="14.4" x14ac:dyDescent="0.3">
      <c r="A246" s="3"/>
      <c r="H246" s="1"/>
      <c r="K246" s="2"/>
    </row>
    <row r="247" spans="1:11" ht="14.4" x14ac:dyDescent="0.3">
      <c r="A247" s="3"/>
      <c r="H247" s="1"/>
      <c r="K247" s="2"/>
    </row>
    <row r="248" spans="1:11" ht="14.4" x14ac:dyDescent="0.3">
      <c r="A248" s="3"/>
      <c r="H248" s="1"/>
      <c r="K248" s="2"/>
    </row>
    <row r="249" spans="1:11" ht="14.4" x14ac:dyDescent="0.3">
      <c r="A249" s="3"/>
      <c r="H249" s="1"/>
      <c r="K249" s="2"/>
    </row>
    <row r="250" spans="1:11" ht="14.4" x14ac:dyDescent="0.3">
      <c r="A250" s="3"/>
      <c r="H250" s="1"/>
      <c r="K250" s="2"/>
    </row>
    <row r="251" spans="1:11" ht="14.4" x14ac:dyDescent="0.3">
      <c r="A251" s="3"/>
      <c r="H251" s="1"/>
      <c r="K251" s="2"/>
    </row>
    <row r="252" spans="1:11" ht="14.4" x14ac:dyDescent="0.3">
      <c r="A252" s="3"/>
      <c r="H252" s="1"/>
      <c r="K252" s="2"/>
    </row>
    <row r="253" spans="1:11" ht="14.4" x14ac:dyDescent="0.3">
      <c r="A253" s="3"/>
      <c r="H253" s="1"/>
      <c r="K253" s="2"/>
    </row>
    <row r="254" spans="1:11" ht="14.4" x14ac:dyDescent="0.3">
      <c r="A254" s="3"/>
      <c r="H254" s="1"/>
      <c r="K254" s="2"/>
    </row>
    <row r="255" spans="1:11" ht="14.4" x14ac:dyDescent="0.3">
      <c r="A255" s="3"/>
      <c r="H255" s="1"/>
      <c r="K255" s="2"/>
    </row>
    <row r="256" spans="1:11" ht="14.4" x14ac:dyDescent="0.3">
      <c r="A256" s="3"/>
      <c r="H256" s="1"/>
      <c r="K256" s="2"/>
    </row>
    <row r="257" spans="1:11" ht="14.4" x14ac:dyDescent="0.3">
      <c r="A257" s="3"/>
      <c r="H257" s="1"/>
      <c r="K257" s="2"/>
    </row>
    <row r="258" spans="1:11" ht="14.4" x14ac:dyDescent="0.3">
      <c r="A258" s="3"/>
      <c r="H258" s="1"/>
      <c r="K258" s="2"/>
    </row>
    <row r="259" spans="1:11" ht="14.4" x14ac:dyDescent="0.3">
      <c r="A259" s="3"/>
      <c r="H259" s="1"/>
      <c r="K259" s="2"/>
    </row>
    <row r="260" spans="1:11" ht="14.4" x14ac:dyDescent="0.3">
      <c r="A260" s="3"/>
      <c r="H260" s="1"/>
      <c r="K260" s="2"/>
    </row>
    <row r="261" spans="1:11" ht="14.4" x14ac:dyDescent="0.3">
      <c r="A261" s="3"/>
      <c r="H261" s="1"/>
      <c r="K261" s="2"/>
    </row>
    <row r="262" spans="1:11" ht="14.4" x14ac:dyDescent="0.3">
      <c r="A262" s="3"/>
      <c r="H262" s="1"/>
      <c r="K262" s="2"/>
    </row>
    <row r="263" spans="1:11" ht="14.4" x14ac:dyDescent="0.3">
      <c r="A263" s="3"/>
      <c r="H263" s="1"/>
      <c r="K263" s="2"/>
    </row>
    <row r="264" spans="1:11" ht="14.4" x14ac:dyDescent="0.3">
      <c r="A264" s="3"/>
      <c r="H264" s="1"/>
      <c r="K264" s="2"/>
    </row>
    <row r="265" spans="1:11" ht="14.4" x14ac:dyDescent="0.3">
      <c r="A265" s="3"/>
      <c r="H265" s="1"/>
      <c r="K265" s="2"/>
    </row>
    <row r="266" spans="1:11" ht="14.4" x14ac:dyDescent="0.3">
      <c r="A266" s="3"/>
      <c r="H266" s="1"/>
      <c r="K266" s="2"/>
    </row>
    <row r="267" spans="1:11" ht="14.4" x14ac:dyDescent="0.3">
      <c r="A267" s="3"/>
      <c r="H267" s="1"/>
      <c r="K267" s="2"/>
    </row>
    <row r="268" spans="1:11" ht="14.4" x14ac:dyDescent="0.3">
      <c r="A268" s="3"/>
      <c r="H268" s="1"/>
      <c r="K268" s="2"/>
    </row>
    <row r="269" spans="1:11" ht="14.4" x14ac:dyDescent="0.3">
      <c r="A269" s="3"/>
      <c r="H269" s="1"/>
      <c r="K269" s="2"/>
    </row>
    <row r="270" spans="1:11" ht="14.4" x14ac:dyDescent="0.3">
      <c r="A270" s="3"/>
      <c r="H270" s="1"/>
      <c r="K270" s="2"/>
    </row>
    <row r="271" spans="1:11" ht="14.4" x14ac:dyDescent="0.3">
      <c r="A271" s="3"/>
      <c r="H271" s="1"/>
      <c r="K271" s="2"/>
    </row>
    <row r="272" spans="1:11" ht="14.4" x14ac:dyDescent="0.3">
      <c r="A272" s="3"/>
      <c r="H272" s="1"/>
      <c r="K272" s="2"/>
    </row>
    <row r="273" spans="1:11" ht="14.4" x14ac:dyDescent="0.3">
      <c r="A273" s="3"/>
      <c r="H273" s="1"/>
      <c r="K273" s="2"/>
    </row>
    <row r="274" spans="1:11" ht="14.4" x14ac:dyDescent="0.3">
      <c r="A274" s="3"/>
      <c r="H274" s="1"/>
      <c r="K274" s="2"/>
    </row>
    <row r="275" spans="1:11" ht="14.4" x14ac:dyDescent="0.3">
      <c r="A275" s="3"/>
      <c r="H275" s="1"/>
      <c r="K275" s="2"/>
    </row>
    <row r="276" spans="1:11" ht="14.4" x14ac:dyDescent="0.3">
      <c r="A276" s="3"/>
      <c r="H276" s="1"/>
      <c r="K276" s="2"/>
    </row>
    <row r="277" spans="1:11" ht="14.4" x14ac:dyDescent="0.3">
      <c r="A277" s="3"/>
      <c r="H277" s="1"/>
      <c r="K277" s="2"/>
    </row>
    <row r="278" spans="1:11" ht="14.4" x14ac:dyDescent="0.3">
      <c r="A278" s="3"/>
      <c r="H278" s="1"/>
      <c r="K278" s="2"/>
    </row>
    <row r="279" spans="1:11" ht="14.4" x14ac:dyDescent="0.3">
      <c r="A279" s="3"/>
      <c r="H279" s="1"/>
      <c r="K279" s="2"/>
    </row>
    <row r="280" spans="1:11" ht="14.4" x14ac:dyDescent="0.3">
      <c r="A280" s="3"/>
      <c r="H280" s="1"/>
      <c r="K280" s="2"/>
    </row>
    <row r="281" spans="1:11" ht="14.4" x14ac:dyDescent="0.3">
      <c r="A281" s="3"/>
      <c r="H281" s="1"/>
      <c r="K281" s="2"/>
    </row>
    <row r="282" spans="1:11" ht="14.4" x14ac:dyDescent="0.3">
      <c r="A282" s="3"/>
      <c r="H282" s="1"/>
      <c r="K282" s="2"/>
    </row>
    <row r="283" spans="1:11" ht="14.4" x14ac:dyDescent="0.3">
      <c r="A283" s="3"/>
      <c r="H283" s="1"/>
      <c r="K283" s="2"/>
    </row>
    <row r="284" spans="1:11" ht="14.4" x14ac:dyDescent="0.3">
      <c r="A284" s="3"/>
      <c r="H284" s="1"/>
      <c r="K284" s="2"/>
    </row>
    <row r="285" spans="1:11" ht="14.4" x14ac:dyDescent="0.3">
      <c r="A285" s="3"/>
      <c r="H285" s="1"/>
      <c r="K285" s="2"/>
    </row>
    <row r="286" spans="1:11" ht="14.4" x14ac:dyDescent="0.3">
      <c r="A286" s="3"/>
      <c r="H286" s="1"/>
      <c r="K286" s="2"/>
    </row>
    <row r="287" spans="1:11" ht="14.4" x14ac:dyDescent="0.3">
      <c r="A287" s="3"/>
      <c r="H287" s="1"/>
      <c r="K287" s="2"/>
    </row>
    <row r="288" spans="1:11" ht="14.4" x14ac:dyDescent="0.3">
      <c r="A288" s="3"/>
      <c r="H288" s="1"/>
      <c r="K288" s="2"/>
    </row>
    <row r="289" spans="1:11" ht="14.4" x14ac:dyDescent="0.3">
      <c r="A289" s="3"/>
      <c r="H289" s="1"/>
      <c r="K289" s="2"/>
    </row>
    <row r="290" spans="1:11" ht="14.4" x14ac:dyDescent="0.3">
      <c r="A290" s="3"/>
      <c r="H290" s="1"/>
      <c r="K290" s="2"/>
    </row>
    <row r="291" spans="1:11" ht="14.4" x14ac:dyDescent="0.3">
      <c r="A291" s="3"/>
      <c r="H291" s="1"/>
      <c r="K291" s="2"/>
    </row>
    <row r="292" spans="1:11" ht="14.4" x14ac:dyDescent="0.3">
      <c r="A292" s="3"/>
      <c r="H292" s="1"/>
      <c r="K292" s="2"/>
    </row>
    <row r="293" spans="1:11" ht="14.4" x14ac:dyDescent="0.3">
      <c r="A293" s="3"/>
      <c r="H293" s="1"/>
      <c r="K293" s="2"/>
    </row>
    <row r="294" spans="1:11" ht="14.4" x14ac:dyDescent="0.3">
      <c r="A294" s="3"/>
      <c r="H294" s="1"/>
      <c r="K294" s="2"/>
    </row>
    <row r="295" spans="1:11" ht="14.4" x14ac:dyDescent="0.3">
      <c r="A295" s="3"/>
      <c r="H295" s="1"/>
      <c r="K295" s="2"/>
    </row>
    <row r="296" spans="1:11" ht="14.4" x14ac:dyDescent="0.3">
      <c r="A296" s="3"/>
      <c r="H296" s="1"/>
      <c r="K296" s="2"/>
    </row>
    <row r="297" spans="1:11" ht="14.4" x14ac:dyDescent="0.3">
      <c r="A297" s="3"/>
      <c r="H297" s="1"/>
      <c r="K297" s="2"/>
    </row>
    <row r="298" spans="1:11" ht="14.4" x14ac:dyDescent="0.3">
      <c r="A298" s="3"/>
      <c r="H298" s="1"/>
      <c r="K298" s="2"/>
    </row>
    <row r="299" spans="1:11" ht="14.4" x14ac:dyDescent="0.3">
      <c r="A299" s="3"/>
      <c r="H299" s="1"/>
      <c r="K299" s="2"/>
    </row>
    <row r="300" spans="1:11" ht="14.4" x14ac:dyDescent="0.3">
      <c r="A300" s="3"/>
      <c r="H300" s="1"/>
      <c r="K300" s="2"/>
    </row>
    <row r="301" spans="1:11" ht="14.4" x14ac:dyDescent="0.3">
      <c r="A301" s="3"/>
      <c r="H301" s="1"/>
      <c r="K301" s="2"/>
    </row>
    <row r="302" spans="1:11" ht="14.4" x14ac:dyDescent="0.3">
      <c r="A302" s="3"/>
      <c r="H302" s="1"/>
      <c r="K302" s="2"/>
    </row>
    <row r="303" spans="1:11" ht="14.4" x14ac:dyDescent="0.3">
      <c r="A303" s="3"/>
      <c r="H303" s="1"/>
      <c r="K303" s="2"/>
    </row>
    <row r="304" spans="1:11" ht="14.4" x14ac:dyDescent="0.3">
      <c r="A304" s="3"/>
      <c r="H304" s="1"/>
      <c r="K304" s="2"/>
    </row>
    <row r="305" spans="1:11" ht="14.4" x14ac:dyDescent="0.3">
      <c r="A305" s="3"/>
      <c r="H305" s="1"/>
      <c r="K305" s="2"/>
    </row>
    <row r="306" spans="1:11" ht="14.4" x14ac:dyDescent="0.3">
      <c r="A306" s="3"/>
      <c r="H306" s="1"/>
      <c r="K306" s="2"/>
    </row>
    <row r="307" spans="1:11" ht="14.4" x14ac:dyDescent="0.3">
      <c r="A307" s="3"/>
      <c r="H307" s="1"/>
      <c r="K307" s="2"/>
    </row>
    <row r="308" spans="1:11" ht="14.4" x14ac:dyDescent="0.3">
      <c r="A308" s="3"/>
      <c r="H308" s="1"/>
      <c r="K308" s="2"/>
    </row>
    <row r="309" spans="1:11" ht="14.4" x14ac:dyDescent="0.3">
      <c r="A309" s="3"/>
      <c r="H309" s="1"/>
      <c r="K309" s="2"/>
    </row>
    <row r="310" spans="1:11" ht="14.4" x14ac:dyDescent="0.3">
      <c r="A310" s="3"/>
      <c r="H310" s="1"/>
      <c r="K310" s="2"/>
    </row>
    <row r="311" spans="1:11" ht="14.4" x14ac:dyDescent="0.3">
      <c r="A311" s="3"/>
      <c r="H311" s="1"/>
      <c r="K311" s="2"/>
    </row>
    <row r="312" spans="1:11" ht="14.4" x14ac:dyDescent="0.3">
      <c r="A312" s="3"/>
      <c r="H312" s="1"/>
      <c r="K312" s="2"/>
    </row>
    <row r="313" spans="1:11" ht="14.4" x14ac:dyDescent="0.3">
      <c r="A313" s="3"/>
      <c r="H313" s="1"/>
      <c r="K313" s="2"/>
    </row>
    <row r="314" spans="1:11" ht="14.4" x14ac:dyDescent="0.3">
      <c r="A314" s="3"/>
      <c r="H314" s="1"/>
      <c r="K314" s="2"/>
    </row>
    <row r="315" spans="1:11" ht="14.4" x14ac:dyDescent="0.3">
      <c r="A315" s="3"/>
      <c r="H315" s="1"/>
      <c r="K315" s="2"/>
    </row>
    <row r="316" spans="1:11" ht="14.4" x14ac:dyDescent="0.3">
      <c r="A316" s="3"/>
      <c r="H316" s="1"/>
      <c r="K316" s="2"/>
    </row>
    <row r="317" spans="1:11" ht="14.4" x14ac:dyDescent="0.3">
      <c r="A317" s="3"/>
      <c r="H317" s="1"/>
      <c r="K317" s="2"/>
    </row>
    <row r="318" spans="1:11" ht="14.4" x14ac:dyDescent="0.3">
      <c r="A318" s="3"/>
      <c r="H318" s="1"/>
      <c r="K318" s="2"/>
    </row>
    <row r="319" spans="1:11" ht="14.4" x14ac:dyDescent="0.3">
      <c r="A319" s="3"/>
      <c r="H319" s="1"/>
      <c r="K319" s="2"/>
    </row>
    <row r="320" spans="1:11" ht="14.4" x14ac:dyDescent="0.3">
      <c r="A320" s="3"/>
      <c r="H320" s="1"/>
      <c r="K320" s="2"/>
    </row>
    <row r="321" spans="1:11" ht="14.4" x14ac:dyDescent="0.3">
      <c r="A321" s="3"/>
      <c r="H321" s="1"/>
      <c r="K321" s="2"/>
    </row>
    <row r="322" spans="1:11" ht="14.4" x14ac:dyDescent="0.3">
      <c r="A322" s="3"/>
      <c r="H322" s="1"/>
      <c r="K322" s="2"/>
    </row>
    <row r="323" spans="1:11" ht="14.4" x14ac:dyDescent="0.3">
      <c r="A323" s="3"/>
      <c r="H323" s="1"/>
      <c r="K323" s="2"/>
    </row>
    <row r="324" spans="1:11" ht="14.4" x14ac:dyDescent="0.3">
      <c r="A324" s="3"/>
      <c r="H324" s="1"/>
      <c r="K324" s="2"/>
    </row>
    <row r="325" spans="1:11" ht="14.4" x14ac:dyDescent="0.3">
      <c r="A325" s="3"/>
      <c r="H325" s="1"/>
      <c r="K325" s="2"/>
    </row>
    <row r="326" spans="1:11" ht="14.4" x14ac:dyDescent="0.3">
      <c r="A326" s="3"/>
      <c r="H326" s="1"/>
      <c r="K326" s="2"/>
    </row>
    <row r="327" spans="1:11" ht="14.4" x14ac:dyDescent="0.3">
      <c r="A327" s="3"/>
      <c r="H327" s="1"/>
      <c r="K327" s="2"/>
    </row>
    <row r="328" spans="1:11" ht="14.4" x14ac:dyDescent="0.3">
      <c r="A328" s="3"/>
      <c r="H328" s="1"/>
      <c r="K328" s="2"/>
    </row>
    <row r="329" spans="1:11" ht="14.4" x14ac:dyDescent="0.3">
      <c r="A329" s="3"/>
      <c r="H329" s="1"/>
      <c r="K329" s="2"/>
    </row>
    <row r="330" spans="1:11" ht="14.4" x14ac:dyDescent="0.3">
      <c r="A330" s="3"/>
      <c r="H330" s="1"/>
      <c r="K330" s="2"/>
    </row>
    <row r="331" spans="1:11" ht="14.4" x14ac:dyDescent="0.3">
      <c r="A331" s="3"/>
      <c r="H331" s="1"/>
      <c r="K331" s="2"/>
    </row>
    <row r="332" spans="1:11" ht="14.4" x14ac:dyDescent="0.3">
      <c r="A332" s="3"/>
      <c r="H332" s="1"/>
      <c r="K332" s="2"/>
    </row>
    <row r="333" spans="1:11" ht="14.4" x14ac:dyDescent="0.3">
      <c r="A333" s="3"/>
      <c r="H333" s="1"/>
      <c r="K333" s="2"/>
    </row>
    <row r="334" spans="1:11" ht="14.4" x14ac:dyDescent="0.3">
      <c r="A334" s="3"/>
      <c r="H334" s="1"/>
      <c r="K334" s="2"/>
    </row>
    <row r="335" spans="1:11" ht="14.4" x14ac:dyDescent="0.3">
      <c r="A335" s="3"/>
      <c r="H335" s="1"/>
      <c r="K335" s="2"/>
    </row>
    <row r="336" spans="1:11" ht="14.4" x14ac:dyDescent="0.3">
      <c r="A336" s="3"/>
      <c r="H336" s="1"/>
      <c r="K336" s="2"/>
    </row>
    <row r="337" spans="1:11" ht="14.4" x14ac:dyDescent="0.3">
      <c r="A337" s="3"/>
      <c r="H337" s="1"/>
      <c r="K337" s="2"/>
    </row>
    <row r="338" spans="1:11" ht="14.4" x14ac:dyDescent="0.3">
      <c r="A338" s="3"/>
      <c r="H338" s="1"/>
      <c r="K338" s="2"/>
    </row>
    <row r="339" spans="1:11" ht="14.4" x14ac:dyDescent="0.3">
      <c r="A339" s="3"/>
      <c r="H339" s="1"/>
      <c r="K339" s="2"/>
    </row>
    <row r="340" spans="1:11" ht="14.4" x14ac:dyDescent="0.3">
      <c r="A340" s="3"/>
      <c r="H340" s="1"/>
      <c r="K340" s="2"/>
    </row>
    <row r="341" spans="1:11" ht="14.4" x14ac:dyDescent="0.3">
      <c r="A341" s="3"/>
      <c r="H341" s="1"/>
      <c r="K341" s="2"/>
    </row>
    <row r="342" spans="1:11" ht="14.4" x14ac:dyDescent="0.3">
      <c r="A342" s="3"/>
      <c r="H342" s="1"/>
      <c r="K342" s="2"/>
    </row>
    <row r="343" spans="1:11" ht="14.4" x14ac:dyDescent="0.3">
      <c r="A343" s="3"/>
      <c r="H343" s="1"/>
      <c r="K343" s="2"/>
    </row>
    <row r="344" spans="1:11" ht="14.4" x14ac:dyDescent="0.3">
      <c r="A344" s="3"/>
      <c r="H344" s="1"/>
      <c r="K344" s="2"/>
    </row>
    <row r="345" spans="1:11" ht="14.4" x14ac:dyDescent="0.3">
      <c r="A345" s="3"/>
      <c r="H345" s="1"/>
      <c r="K345" s="2"/>
    </row>
    <row r="346" spans="1:11" ht="14.4" x14ac:dyDescent="0.3">
      <c r="A346" s="3"/>
      <c r="H346" s="1"/>
      <c r="K346" s="2"/>
    </row>
    <row r="347" spans="1:11" ht="14.4" x14ac:dyDescent="0.3">
      <c r="A347" s="3"/>
      <c r="H347" s="1"/>
      <c r="K347" s="2"/>
    </row>
    <row r="348" spans="1:11" ht="14.4" x14ac:dyDescent="0.3">
      <c r="A348" s="3"/>
      <c r="H348" s="1"/>
      <c r="K348" s="2"/>
    </row>
    <row r="349" spans="1:11" ht="14.4" x14ac:dyDescent="0.3">
      <c r="A349" s="3"/>
      <c r="H349" s="1"/>
      <c r="K349" s="2"/>
    </row>
    <row r="350" spans="1:11" ht="14.4" x14ac:dyDescent="0.3">
      <c r="A350" s="3"/>
      <c r="H350" s="1"/>
      <c r="K350" s="2"/>
    </row>
    <row r="351" spans="1:11" ht="14.4" x14ac:dyDescent="0.3">
      <c r="A351" s="3"/>
      <c r="H351" s="1"/>
      <c r="K351" s="2"/>
    </row>
    <row r="352" spans="1:11" ht="14.4" x14ac:dyDescent="0.3">
      <c r="A352" s="3"/>
      <c r="H352" s="1"/>
      <c r="K352" s="2"/>
    </row>
    <row r="353" spans="1:11" ht="14.4" x14ac:dyDescent="0.3">
      <c r="A353" s="3"/>
      <c r="H353" s="1"/>
      <c r="K353" s="2"/>
    </row>
    <row r="354" spans="1:11" ht="14.4" x14ac:dyDescent="0.3">
      <c r="A354" s="3"/>
      <c r="H354" s="1"/>
      <c r="K354" s="2"/>
    </row>
    <row r="355" spans="1:11" ht="14.4" x14ac:dyDescent="0.3">
      <c r="A355" s="3"/>
      <c r="H355" s="1"/>
      <c r="K355" s="2"/>
    </row>
    <row r="356" spans="1:11" ht="14.4" x14ac:dyDescent="0.3">
      <c r="A356" s="3"/>
      <c r="H356" s="1"/>
      <c r="K356" s="2"/>
    </row>
    <row r="357" spans="1:11" ht="14.4" x14ac:dyDescent="0.3">
      <c r="A357" s="3"/>
      <c r="H357" s="1"/>
      <c r="K357" s="2"/>
    </row>
    <row r="358" spans="1:11" ht="14.4" x14ac:dyDescent="0.3">
      <c r="A358" s="3"/>
      <c r="H358" s="1"/>
      <c r="K358" s="2"/>
    </row>
    <row r="359" spans="1:11" ht="14.4" x14ac:dyDescent="0.3">
      <c r="A359" s="3"/>
      <c r="H359" s="1"/>
      <c r="K359" s="2"/>
    </row>
    <row r="360" spans="1:11" ht="14.4" x14ac:dyDescent="0.3">
      <c r="A360" s="3"/>
      <c r="H360" s="1"/>
      <c r="K360" s="2"/>
    </row>
    <row r="361" spans="1:11" ht="14.4" x14ac:dyDescent="0.3">
      <c r="A361" s="3"/>
      <c r="H361" s="1"/>
      <c r="K361" s="2"/>
    </row>
    <row r="362" spans="1:11" ht="14.4" x14ac:dyDescent="0.3">
      <c r="A362" s="3"/>
      <c r="H362" s="1"/>
      <c r="K362" s="2"/>
    </row>
    <row r="363" spans="1:11" ht="14.4" x14ac:dyDescent="0.3">
      <c r="A363" s="3"/>
      <c r="H363" s="1"/>
      <c r="K363" s="2"/>
    </row>
    <row r="364" spans="1:11" ht="14.4" x14ac:dyDescent="0.3">
      <c r="A364" s="3"/>
      <c r="H364" s="1"/>
      <c r="K364" s="2"/>
    </row>
    <row r="365" spans="1:11" ht="14.4" x14ac:dyDescent="0.3">
      <c r="A365" s="3"/>
      <c r="H365" s="1"/>
      <c r="K365" s="2"/>
    </row>
    <row r="366" spans="1:11" ht="14.4" x14ac:dyDescent="0.3">
      <c r="A366" s="3"/>
      <c r="H366" s="1"/>
      <c r="K366" s="2"/>
    </row>
    <row r="367" spans="1:11" ht="14.4" x14ac:dyDescent="0.3">
      <c r="A367" s="3"/>
      <c r="H367" s="1"/>
      <c r="K367" s="2"/>
    </row>
    <row r="368" spans="1:11" ht="14.4" x14ac:dyDescent="0.3">
      <c r="A368" s="3"/>
      <c r="H368" s="1"/>
      <c r="K368" s="2"/>
    </row>
    <row r="369" spans="1:11" ht="14.4" x14ac:dyDescent="0.3">
      <c r="A369" s="3"/>
      <c r="H369" s="1"/>
      <c r="K369" s="2"/>
    </row>
    <row r="370" spans="1:11" ht="14.4" x14ac:dyDescent="0.3">
      <c r="A370" s="3"/>
      <c r="H370" s="1"/>
      <c r="K370" s="2"/>
    </row>
    <row r="371" spans="1:11" ht="14.4" x14ac:dyDescent="0.3">
      <c r="A371" s="3"/>
      <c r="H371" s="1"/>
      <c r="K371" s="2"/>
    </row>
    <row r="372" spans="1:11" ht="14.4" x14ac:dyDescent="0.3">
      <c r="A372" s="3"/>
      <c r="H372" s="1"/>
      <c r="K372" s="2"/>
    </row>
    <row r="373" spans="1:11" ht="14.4" x14ac:dyDescent="0.3">
      <c r="A373" s="3"/>
      <c r="H373" s="1"/>
      <c r="K373" s="2"/>
    </row>
    <row r="374" spans="1:11" ht="14.4" x14ac:dyDescent="0.3">
      <c r="A374" s="3"/>
      <c r="H374" s="1"/>
      <c r="K374" s="2"/>
    </row>
    <row r="375" spans="1:11" ht="14.4" x14ac:dyDescent="0.3">
      <c r="A375" s="3"/>
      <c r="H375" s="1"/>
      <c r="K375" s="2"/>
    </row>
    <row r="376" spans="1:11" ht="14.4" x14ac:dyDescent="0.3">
      <c r="A376" s="3"/>
      <c r="H376" s="1"/>
      <c r="K376" s="2"/>
    </row>
    <row r="377" spans="1:11" ht="14.4" x14ac:dyDescent="0.3">
      <c r="A377" s="3"/>
      <c r="H377" s="1"/>
      <c r="K377" s="2"/>
    </row>
    <row r="378" spans="1:11" ht="14.4" x14ac:dyDescent="0.3">
      <c r="A378" s="3"/>
      <c r="H378" s="1"/>
      <c r="K378" s="2"/>
    </row>
    <row r="379" spans="1:11" ht="14.4" x14ac:dyDescent="0.3">
      <c r="A379" s="3"/>
      <c r="H379" s="1"/>
      <c r="K379" s="2"/>
    </row>
    <row r="380" spans="1:11" ht="14.4" x14ac:dyDescent="0.3">
      <c r="A380" s="3"/>
      <c r="H380" s="1"/>
      <c r="K380" s="2"/>
    </row>
    <row r="381" spans="1:11" ht="14.4" x14ac:dyDescent="0.3">
      <c r="A381" s="3"/>
      <c r="H381" s="1"/>
      <c r="K381" s="2"/>
    </row>
    <row r="382" spans="1:11" ht="14.4" x14ac:dyDescent="0.3">
      <c r="A382" s="3"/>
      <c r="H382" s="1"/>
      <c r="K382" s="2"/>
    </row>
    <row r="383" spans="1:11" ht="14.4" x14ac:dyDescent="0.3">
      <c r="A383" s="3"/>
      <c r="H383" s="1"/>
      <c r="K383" s="2"/>
    </row>
    <row r="384" spans="1:11" ht="14.4" x14ac:dyDescent="0.3">
      <c r="A384" s="3"/>
      <c r="H384" s="1"/>
      <c r="K384" s="2"/>
    </row>
    <row r="385" spans="1:11" ht="14.4" x14ac:dyDescent="0.3">
      <c r="A385" s="3"/>
      <c r="H385" s="1"/>
      <c r="K385" s="2"/>
    </row>
    <row r="386" spans="1:11" ht="14.4" x14ac:dyDescent="0.3">
      <c r="A386" s="3"/>
      <c r="H386" s="1"/>
      <c r="K386" s="2"/>
    </row>
    <row r="387" spans="1:11" ht="14.4" x14ac:dyDescent="0.3">
      <c r="A387" s="3"/>
      <c r="H387" s="1"/>
      <c r="K387" s="2"/>
    </row>
    <row r="388" spans="1:11" ht="14.4" x14ac:dyDescent="0.3">
      <c r="A388" s="3"/>
      <c r="H388" s="1"/>
      <c r="K388" s="2"/>
    </row>
    <row r="389" spans="1:11" ht="14.4" x14ac:dyDescent="0.3">
      <c r="A389" s="3"/>
      <c r="H389" s="1"/>
      <c r="K389" s="2"/>
    </row>
    <row r="390" spans="1:11" ht="14.4" x14ac:dyDescent="0.3">
      <c r="A390" s="3"/>
      <c r="H390" s="1"/>
      <c r="K390" s="2"/>
    </row>
    <row r="391" spans="1:11" ht="14.4" x14ac:dyDescent="0.3">
      <c r="A391" s="3"/>
      <c r="H391" s="1"/>
      <c r="K391" s="2"/>
    </row>
    <row r="392" spans="1:11" ht="14.4" x14ac:dyDescent="0.3">
      <c r="A392" s="3"/>
      <c r="H392" s="1"/>
      <c r="K392" s="2"/>
    </row>
    <row r="393" spans="1:11" ht="14.4" x14ac:dyDescent="0.3">
      <c r="A393" s="3"/>
      <c r="H393" s="1"/>
      <c r="K393" s="2"/>
    </row>
    <row r="394" spans="1:11" ht="14.4" x14ac:dyDescent="0.3">
      <c r="A394" s="3"/>
      <c r="H394" s="1"/>
      <c r="K394" s="2"/>
    </row>
    <row r="395" spans="1:11" ht="14.4" x14ac:dyDescent="0.3">
      <c r="A395" s="3"/>
      <c r="H395" s="1"/>
      <c r="K395" s="2"/>
    </row>
    <row r="396" spans="1:11" ht="14.4" x14ac:dyDescent="0.3">
      <c r="A396" s="3"/>
      <c r="H396" s="1"/>
      <c r="K396" s="2"/>
    </row>
    <row r="397" spans="1:11" ht="14.4" x14ac:dyDescent="0.3">
      <c r="A397" s="3"/>
      <c r="H397" s="1"/>
      <c r="K397" s="2"/>
    </row>
    <row r="398" spans="1:11" ht="14.4" x14ac:dyDescent="0.3">
      <c r="A398" s="3"/>
      <c r="H398" s="1"/>
      <c r="K398" s="2"/>
    </row>
    <row r="399" spans="1:11" ht="14.4" x14ac:dyDescent="0.3">
      <c r="A399" s="3"/>
      <c r="H399" s="1"/>
      <c r="K399" s="2"/>
    </row>
    <row r="400" spans="1:11" ht="14.4" x14ac:dyDescent="0.3">
      <c r="A400" s="3"/>
      <c r="H400" s="1"/>
      <c r="K400" s="2"/>
    </row>
    <row r="401" spans="1:11" ht="14.4" x14ac:dyDescent="0.3">
      <c r="A401" s="3"/>
      <c r="H401" s="1"/>
      <c r="K401" s="2"/>
    </row>
    <row r="402" spans="1:11" ht="14.4" x14ac:dyDescent="0.3">
      <c r="A402" s="3"/>
      <c r="H402" s="1"/>
      <c r="K402" s="2"/>
    </row>
    <row r="403" spans="1:11" ht="14.4" x14ac:dyDescent="0.3">
      <c r="A403" s="3"/>
      <c r="H403" s="1"/>
      <c r="K403" s="2"/>
    </row>
    <row r="404" spans="1:11" ht="14.4" x14ac:dyDescent="0.3">
      <c r="A404" s="3"/>
      <c r="H404" s="1"/>
      <c r="K404" s="2"/>
    </row>
    <row r="405" spans="1:11" ht="14.4" x14ac:dyDescent="0.3">
      <c r="A405" s="3"/>
      <c r="H405" s="1"/>
      <c r="K405" s="2"/>
    </row>
    <row r="406" spans="1:11" ht="14.4" x14ac:dyDescent="0.3">
      <c r="A406" s="3"/>
      <c r="H406" s="1"/>
      <c r="K406" s="2"/>
    </row>
    <row r="407" spans="1:11" ht="14.4" x14ac:dyDescent="0.3">
      <c r="A407" s="3"/>
      <c r="H407" s="1"/>
      <c r="K407" s="2"/>
    </row>
    <row r="408" spans="1:11" ht="14.4" x14ac:dyDescent="0.3">
      <c r="A408" s="3"/>
      <c r="H408" s="1"/>
      <c r="K408" s="2"/>
    </row>
    <row r="409" spans="1:11" ht="14.4" x14ac:dyDescent="0.3">
      <c r="A409" s="3"/>
      <c r="H409" s="1"/>
      <c r="K409" s="2"/>
    </row>
    <row r="410" spans="1:11" ht="14.4" x14ac:dyDescent="0.3">
      <c r="A410" s="3"/>
      <c r="H410" s="1"/>
      <c r="K410" s="2"/>
    </row>
    <row r="411" spans="1:11" ht="14.4" x14ac:dyDescent="0.3">
      <c r="A411" s="3"/>
      <c r="H411" s="1"/>
      <c r="K411" s="2"/>
    </row>
    <row r="412" spans="1:11" ht="14.4" x14ac:dyDescent="0.3">
      <c r="A412" s="3"/>
      <c r="H412" s="1"/>
      <c r="K412" s="2"/>
    </row>
    <row r="413" spans="1:11" ht="14.4" x14ac:dyDescent="0.3">
      <c r="A413" s="3"/>
      <c r="H413" s="1"/>
      <c r="K413" s="2"/>
    </row>
    <row r="414" spans="1:11" ht="14.4" x14ac:dyDescent="0.3">
      <c r="A414" s="3"/>
      <c r="H414" s="1"/>
      <c r="K414" s="2"/>
    </row>
    <row r="415" spans="1:11" ht="14.4" x14ac:dyDescent="0.3">
      <c r="A415" s="3"/>
      <c r="H415" s="1"/>
      <c r="K415" s="2"/>
    </row>
    <row r="416" spans="1:11" ht="14.4" x14ac:dyDescent="0.3">
      <c r="A416" s="3"/>
      <c r="H416" s="1"/>
      <c r="K416" s="2"/>
    </row>
    <row r="417" spans="1:11" ht="14.4" x14ac:dyDescent="0.3">
      <c r="A417" s="3"/>
      <c r="H417" s="1"/>
      <c r="K417" s="2"/>
    </row>
    <row r="418" spans="1:11" ht="14.4" x14ac:dyDescent="0.3">
      <c r="A418" s="3"/>
      <c r="H418" s="1"/>
      <c r="K418" s="2"/>
    </row>
    <row r="419" spans="1:11" ht="14.4" x14ac:dyDescent="0.3">
      <c r="A419" s="3"/>
      <c r="H419" s="1"/>
      <c r="K419" s="2"/>
    </row>
    <row r="420" spans="1:11" ht="14.4" x14ac:dyDescent="0.3">
      <c r="A420" s="3"/>
      <c r="H420" s="1"/>
      <c r="K420" s="2"/>
    </row>
    <row r="421" spans="1:11" ht="14.4" x14ac:dyDescent="0.3">
      <c r="A421" s="3"/>
      <c r="H421" s="1"/>
      <c r="K421" s="2"/>
    </row>
    <row r="422" spans="1:11" ht="14.4" x14ac:dyDescent="0.3">
      <c r="A422" s="3"/>
      <c r="H422" s="1"/>
      <c r="K422" s="2"/>
    </row>
    <row r="423" spans="1:11" ht="14.4" x14ac:dyDescent="0.3">
      <c r="A423" s="3"/>
      <c r="H423" s="1"/>
      <c r="K423" s="2"/>
    </row>
    <row r="424" spans="1:11" ht="14.4" x14ac:dyDescent="0.3">
      <c r="A424" s="3"/>
      <c r="H424" s="1"/>
      <c r="K424" s="2"/>
    </row>
    <row r="425" spans="1:11" ht="14.4" x14ac:dyDescent="0.3">
      <c r="A425" s="3"/>
      <c r="H425" s="1"/>
      <c r="K425" s="2"/>
    </row>
    <row r="426" spans="1:11" ht="14.4" x14ac:dyDescent="0.3">
      <c r="A426" s="3"/>
      <c r="H426" s="1"/>
      <c r="K426" s="2"/>
    </row>
    <row r="427" spans="1:11" ht="14.4" x14ac:dyDescent="0.3">
      <c r="A427" s="3"/>
      <c r="H427" s="1"/>
      <c r="K427" s="2"/>
    </row>
    <row r="428" spans="1:11" ht="14.4" x14ac:dyDescent="0.3">
      <c r="A428" s="3"/>
      <c r="H428" s="1"/>
      <c r="K428" s="2"/>
    </row>
    <row r="429" spans="1:11" ht="14.4" x14ac:dyDescent="0.3">
      <c r="A429" s="3"/>
      <c r="H429" s="1"/>
      <c r="K429" s="2"/>
    </row>
    <row r="430" spans="1:11" ht="14.4" x14ac:dyDescent="0.3">
      <c r="A430" s="3"/>
      <c r="H430" s="1"/>
      <c r="K430" s="2"/>
    </row>
    <row r="431" spans="1:11" ht="14.4" x14ac:dyDescent="0.3">
      <c r="A431" s="3"/>
      <c r="H431" s="1"/>
      <c r="K431" s="2"/>
    </row>
    <row r="432" spans="1:11" ht="14.4" x14ac:dyDescent="0.3">
      <c r="A432" s="3"/>
      <c r="H432" s="1"/>
      <c r="K432" s="2"/>
    </row>
    <row r="433" spans="1:11" ht="14.4" x14ac:dyDescent="0.3">
      <c r="A433" s="3"/>
      <c r="H433" s="1"/>
      <c r="K433" s="2"/>
    </row>
    <row r="434" spans="1:11" ht="14.4" x14ac:dyDescent="0.3">
      <c r="A434" s="3"/>
      <c r="H434" s="1"/>
      <c r="K434" s="2"/>
    </row>
    <row r="435" spans="1:11" ht="14.4" x14ac:dyDescent="0.3">
      <c r="A435" s="3"/>
      <c r="H435" s="1"/>
      <c r="K435" s="2"/>
    </row>
    <row r="436" spans="1:11" ht="14.4" x14ac:dyDescent="0.3">
      <c r="A436" s="3"/>
      <c r="H436" s="1"/>
      <c r="K436" s="2"/>
    </row>
    <row r="437" spans="1:11" ht="14.4" x14ac:dyDescent="0.3">
      <c r="A437" s="3"/>
      <c r="H437" s="1"/>
      <c r="K437" s="2"/>
    </row>
    <row r="438" spans="1:11" ht="14.4" x14ac:dyDescent="0.3">
      <c r="A438" s="3"/>
      <c r="H438" s="1"/>
      <c r="K438" s="2"/>
    </row>
    <row r="439" spans="1:11" ht="14.4" x14ac:dyDescent="0.3">
      <c r="A439" s="3"/>
      <c r="H439" s="1"/>
      <c r="K439" s="2"/>
    </row>
    <row r="440" spans="1:11" ht="14.4" x14ac:dyDescent="0.3">
      <c r="A440" s="3"/>
      <c r="H440" s="1"/>
      <c r="K440" s="2"/>
    </row>
    <row r="441" spans="1:11" ht="14.4" x14ac:dyDescent="0.3">
      <c r="A441" s="3"/>
      <c r="H441" s="1"/>
      <c r="K441" s="2"/>
    </row>
    <row r="442" spans="1:11" ht="14.4" x14ac:dyDescent="0.3">
      <c r="A442" s="3"/>
      <c r="H442" s="1"/>
      <c r="K442" s="2"/>
    </row>
    <row r="443" spans="1:11" ht="14.4" x14ac:dyDescent="0.3">
      <c r="A443" s="3"/>
      <c r="H443" s="1"/>
      <c r="K443" s="2"/>
    </row>
    <row r="444" spans="1:11" ht="14.4" x14ac:dyDescent="0.3">
      <c r="A444" s="3"/>
      <c r="H444" s="1"/>
      <c r="K444" s="2"/>
    </row>
    <row r="445" spans="1:11" ht="14.4" x14ac:dyDescent="0.3">
      <c r="A445" s="3"/>
      <c r="H445" s="1"/>
      <c r="K445" s="2"/>
    </row>
    <row r="446" spans="1:11" ht="14.4" x14ac:dyDescent="0.3">
      <c r="A446" s="3"/>
      <c r="H446" s="1"/>
      <c r="K446" s="2"/>
    </row>
    <row r="447" spans="1:11" ht="14.4" x14ac:dyDescent="0.3">
      <c r="A447" s="3"/>
      <c r="H447" s="1"/>
      <c r="K447" s="2"/>
    </row>
    <row r="448" spans="1:11" ht="14.4" x14ac:dyDescent="0.3">
      <c r="A448" s="3"/>
      <c r="H448" s="1"/>
      <c r="K448" s="2"/>
    </row>
    <row r="449" spans="1:11" ht="14.4" x14ac:dyDescent="0.3">
      <c r="A449" s="3"/>
      <c r="H449" s="1"/>
      <c r="K449" s="2"/>
    </row>
    <row r="450" spans="1:11" ht="14.4" x14ac:dyDescent="0.3">
      <c r="A450" s="3"/>
      <c r="H450" s="1"/>
      <c r="K450" s="2"/>
    </row>
    <row r="451" spans="1:11" ht="14.4" x14ac:dyDescent="0.3">
      <c r="A451" s="3"/>
      <c r="H451" s="1"/>
      <c r="K451" s="2"/>
    </row>
    <row r="452" spans="1:11" ht="14.4" x14ac:dyDescent="0.3">
      <c r="A452" s="3"/>
      <c r="H452" s="1"/>
      <c r="K452" s="2"/>
    </row>
    <row r="453" spans="1:11" ht="14.4" x14ac:dyDescent="0.3">
      <c r="A453" s="3"/>
      <c r="H453" s="1"/>
      <c r="K453" s="2"/>
    </row>
    <row r="454" spans="1:11" ht="14.4" x14ac:dyDescent="0.3">
      <c r="A454" s="3"/>
      <c r="H454" s="1"/>
      <c r="K454" s="2"/>
    </row>
    <row r="455" spans="1:11" ht="14.4" x14ac:dyDescent="0.3">
      <c r="A455" s="3"/>
      <c r="H455" s="1"/>
      <c r="K455" s="2"/>
    </row>
    <row r="456" spans="1:11" ht="14.4" x14ac:dyDescent="0.3">
      <c r="A456" s="3"/>
      <c r="H456" s="1"/>
      <c r="K456" s="2"/>
    </row>
    <row r="457" spans="1:11" ht="14.4" x14ac:dyDescent="0.3">
      <c r="A457" s="3"/>
      <c r="H457" s="1"/>
      <c r="K457" s="2"/>
    </row>
    <row r="458" spans="1:11" ht="14.4" x14ac:dyDescent="0.3">
      <c r="A458" s="3"/>
      <c r="H458" s="1"/>
      <c r="K458" s="2"/>
    </row>
    <row r="459" spans="1:11" ht="14.4" x14ac:dyDescent="0.3">
      <c r="A459" s="3"/>
      <c r="H459" s="1"/>
      <c r="K459" s="2"/>
    </row>
    <row r="460" spans="1:11" ht="14.4" x14ac:dyDescent="0.3">
      <c r="A460" s="3"/>
      <c r="H460" s="1"/>
      <c r="K460" s="2"/>
    </row>
    <row r="461" spans="1:11" ht="14.4" x14ac:dyDescent="0.3">
      <c r="A461" s="3"/>
      <c r="H461" s="1"/>
      <c r="K461" s="2"/>
    </row>
    <row r="462" spans="1:11" ht="14.4" x14ac:dyDescent="0.3">
      <c r="A462" s="3"/>
      <c r="H462" s="1"/>
      <c r="K462" s="2"/>
    </row>
    <row r="463" spans="1:11" ht="14.4" x14ac:dyDescent="0.3">
      <c r="A463" s="3"/>
      <c r="H463" s="1"/>
      <c r="K463" s="2"/>
    </row>
    <row r="464" spans="1:11" ht="14.4" x14ac:dyDescent="0.3">
      <c r="A464" s="3"/>
      <c r="H464" s="1"/>
      <c r="K464" s="2"/>
    </row>
    <row r="465" spans="1:11" ht="14.4" x14ac:dyDescent="0.3">
      <c r="A465" s="3"/>
      <c r="H465" s="1"/>
      <c r="K465" s="2"/>
    </row>
    <row r="466" spans="1:11" ht="14.4" x14ac:dyDescent="0.3">
      <c r="A466" s="3"/>
      <c r="H466" s="1"/>
      <c r="K466" s="2"/>
    </row>
    <row r="467" spans="1:11" ht="14.4" x14ac:dyDescent="0.3">
      <c r="A467" s="3"/>
      <c r="H467" s="1"/>
      <c r="K467" s="2"/>
    </row>
    <row r="468" spans="1:11" ht="14.4" x14ac:dyDescent="0.3">
      <c r="A468" s="3"/>
      <c r="H468" s="1"/>
      <c r="K468" s="2"/>
    </row>
    <row r="469" spans="1:11" ht="14.4" x14ac:dyDescent="0.3">
      <c r="A469" s="3"/>
      <c r="H469" s="1"/>
      <c r="K469" s="2"/>
    </row>
    <row r="470" spans="1:11" ht="14.4" x14ac:dyDescent="0.3">
      <c r="A470" s="3"/>
      <c r="H470" s="1"/>
      <c r="K470" s="2"/>
    </row>
    <row r="471" spans="1:11" ht="14.4" x14ac:dyDescent="0.3">
      <c r="A471" s="3"/>
      <c r="H471" s="1"/>
      <c r="K471" s="2"/>
    </row>
    <row r="472" spans="1:11" ht="14.4" x14ac:dyDescent="0.3">
      <c r="A472" s="3"/>
      <c r="H472" s="1"/>
      <c r="K472" s="2"/>
    </row>
    <row r="473" spans="1:11" ht="14.4" x14ac:dyDescent="0.3">
      <c r="A473" s="3"/>
      <c r="H473" s="1"/>
      <c r="K473" s="2"/>
    </row>
    <row r="474" spans="1:11" ht="14.4" x14ac:dyDescent="0.3">
      <c r="A474" s="3"/>
      <c r="H474" s="1"/>
      <c r="K474" s="2"/>
    </row>
    <row r="475" spans="1:11" ht="14.4" x14ac:dyDescent="0.3">
      <c r="A475" s="3"/>
      <c r="H475" s="1"/>
      <c r="K475" s="2"/>
    </row>
    <row r="476" spans="1:11" ht="14.4" x14ac:dyDescent="0.3">
      <c r="A476" s="3"/>
      <c r="H476" s="1"/>
      <c r="K476" s="2"/>
    </row>
    <row r="477" spans="1:11" ht="14.4" x14ac:dyDescent="0.3">
      <c r="A477" s="3"/>
      <c r="H477" s="1"/>
      <c r="K477" s="2"/>
    </row>
    <row r="478" spans="1:11" ht="14.4" x14ac:dyDescent="0.3">
      <c r="A478" s="3"/>
      <c r="H478" s="1"/>
      <c r="K478" s="2"/>
    </row>
    <row r="479" spans="1:11" ht="14.4" x14ac:dyDescent="0.3">
      <c r="A479" s="3"/>
      <c r="H479" s="1"/>
      <c r="K479" s="2"/>
    </row>
    <row r="480" spans="1:11" ht="14.4" x14ac:dyDescent="0.3">
      <c r="A480" s="3"/>
      <c r="H480" s="1"/>
      <c r="K480" s="2"/>
    </row>
    <row r="481" spans="1:11" ht="14.4" x14ac:dyDescent="0.3">
      <c r="A481" s="3"/>
      <c r="H481" s="1"/>
      <c r="K481" s="2"/>
    </row>
    <row r="482" spans="1:11" ht="14.4" x14ac:dyDescent="0.3">
      <c r="A482" s="3"/>
      <c r="H482" s="1"/>
      <c r="K482" s="2"/>
    </row>
    <row r="483" spans="1:11" ht="14.4" x14ac:dyDescent="0.3">
      <c r="A483" s="3"/>
      <c r="H483" s="1"/>
      <c r="K483" s="2"/>
    </row>
    <row r="484" spans="1:11" ht="14.4" x14ac:dyDescent="0.3">
      <c r="A484" s="3"/>
      <c r="H484" s="1"/>
      <c r="K484" s="2"/>
    </row>
    <row r="485" spans="1:11" ht="14.4" x14ac:dyDescent="0.3">
      <c r="A485" s="3"/>
      <c r="H485" s="1"/>
      <c r="K485" s="2"/>
    </row>
    <row r="486" spans="1:11" ht="14.4" x14ac:dyDescent="0.3">
      <c r="A486" s="3"/>
      <c r="H486" s="1"/>
      <c r="K486" s="2"/>
    </row>
    <row r="487" spans="1:11" ht="14.4" x14ac:dyDescent="0.3">
      <c r="A487" s="3"/>
      <c r="H487" s="1"/>
      <c r="K487" s="2"/>
    </row>
    <row r="488" spans="1:11" ht="14.4" x14ac:dyDescent="0.3">
      <c r="A488" s="3"/>
      <c r="H488" s="1"/>
      <c r="K488" s="2"/>
    </row>
    <row r="489" spans="1:11" ht="14.4" x14ac:dyDescent="0.3">
      <c r="A489" s="3"/>
      <c r="H489" s="1"/>
      <c r="K489" s="2"/>
    </row>
    <row r="490" spans="1:11" ht="14.4" x14ac:dyDescent="0.3">
      <c r="A490" s="3"/>
      <c r="H490" s="1"/>
      <c r="K490" s="2"/>
    </row>
    <row r="491" spans="1:11" ht="14.4" x14ac:dyDescent="0.3">
      <c r="A491" s="3"/>
      <c r="H491" s="1"/>
      <c r="K491" s="2"/>
    </row>
    <row r="492" spans="1:11" ht="14.4" x14ac:dyDescent="0.3">
      <c r="A492" s="3"/>
      <c r="H492" s="1"/>
      <c r="K492" s="2"/>
    </row>
    <row r="493" spans="1:11" ht="14.4" x14ac:dyDescent="0.3">
      <c r="A493" s="3"/>
      <c r="H493" s="1"/>
      <c r="K493" s="2"/>
    </row>
    <row r="494" spans="1:11" ht="14.4" x14ac:dyDescent="0.3">
      <c r="A494" s="3"/>
      <c r="H494" s="1"/>
      <c r="K494" s="2"/>
    </row>
    <row r="495" spans="1:11" ht="14.4" x14ac:dyDescent="0.3">
      <c r="A495" s="3"/>
      <c r="H495" s="1"/>
      <c r="K495" s="2"/>
    </row>
    <row r="496" spans="1:11" ht="14.4" x14ac:dyDescent="0.3">
      <c r="A496" s="3"/>
      <c r="H496" s="1"/>
      <c r="K496" s="2"/>
    </row>
    <row r="497" spans="1:11" ht="14.4" x14ac:dyDescent="0.3">
      <c r="A497" s="3"/>
      <c r="H497" s="1"/>
      <c r="K497" s="2"/>
    </row>
    <row r="498" spans="1:11" ht="14.4" x14ac:dyDescent="0.3">
      <c r="A498" s="3"/>
      <c r="H498" s="1"/>
      <c r="K498" s="2"/>
    </row>
    <row r="499" spans="1:11" ht="14.4" x14ac:dyDescent="0.3">
      <c r="A499" s="3"/>
      <c r="H499" s="1"/>
      <c r="K499" s="2"/>
    </row>
    <row r="500" spans="1:11" ht="14.4" x14ac:dyDescent="0.3">
      <c r="A500" s="3"/>
      <c r="H500" s="1"/>
      <c r="K500" s="2"/>
    </row>
    <row r="501" spans="1:11" ht="14.4" x14ac:dyDescent="0.3">
      <c r="A501" s="3"/>
      <c r="H501" s="1"/>
      <c r="K501" s="2"/>
    </row>
    <row r="502" spans="1:11" ht="14.4" x14ac:dyDescent="0.3">
      <c r="A502" s="3"/>
      <c r="H502" s="1"/>
      <c r="K502" s="2"/>
    </row>
    <row r="503" spans="1:11" ht="14.4" x14ac:dyDescent="0.3">
      <c r="A503" s="3"/>
      <c r="H503" s="1"/>
      <c r="K503" s="2"/>
    </row>
    <row r="504" spans="1:11" ht="14.4" x14ac:dyDescent="0.3">
      <c r="A504" s="3"/>
      <c r="H504" s="1"/>
      <c r="K504" s="2"/>
    </row>
    <row r="505" spans="1:11" ht="14.4" x14ac:dyDescent="0.3">
      <c r="A505" s="3"/>
      <c r="H505" s="1"/>
      <c r="K505" s="2"/>
    </row>
    <row r="506" spans="1:11" ht="14.4" x14ac:dyDescent="0.3">
      <c r="A506" s="3"/>
      <c r="H506" s="1"/>
      <c r="K506" s="2"/>
    </row>
    <row r="507" spans="1:11" ht="14.4" x14ac:dyDescent="0.3">
      <c r="A507" s="3"/>
      <c r="H507" s="1"/>
      <c r="K507" s="2"/>
    </row>
    <row r="508" spans="1:11" ht="14.4" x14ac:dyDescent="0.3">
      <c r="A508" s="3"/>
      <c r="H508" s="1"/>
      <c r="K508" s="2"/>
    </row>
    <row r="509" spans="1:11" ht="14.4" x14ac:dyDescent="0.3">
      <c r="A509" s="3"/>
      <c r="H509" s="1"/>
      <c r="K509" s="2"/>
    </row>
    <row r="510" spans="1:11" ht="14.4" x14ac:dyDescent="0.3">
      <c r="A510" s="3"/>
      <c r="H510" s="1"/>
      <c r="K510" s="2"/>
    </row>
    <row r="511" spans="1:11" ht="14.4" x14ac:dyDescent="0.3">
      <c r="A511" s="3"/>
      <c r="H511" s="1"/>
      <c r="K511" s="2"/>
    </row>
    <row r="512" spans="1:11" ht="14.4" x14ac:dyDescent="0.3">
      <c r="A512" s="3"/>
      <c r="H512" s="1"/>
      <c r="K512" s="2"/>
    </row>
    <row r="513" spans="1:11" ht="14.4" x14ac:dyDescent="0.3">
      <c r="A513" s="3"/>
      <c r="H513" s="1"/>
      <c r="K513" s="2"/>
    </row>
    <row r="514" spans="1:11" ht="14.4" x14ac:dyDescent="0.3">
      <c r="A514" s="3"/>
      <c r="H514" s="1"/>
      <c r="K514" s="2"/>
    </row>
    <row r="515" spans="1:11" ht="14.4" x14ac:dyDescent="0.3">
      <c r="A515" s="3"/>
      <c r="H515" s="1"/>
      <c r="K515" s="2"/>
    </row>
    <row r="516" spans="1:11" ht="14.4" x14ac:dyDescent="0.3">
      <c r="A516" s="3"/>
      <c r="H516" s="1"/>
      <c r="K516" s="2"/>
    </row>
    <row r="517" spans="1:11" ht="14.4" x14ac:dyDescent="0.3">
      <c r="A517" s="3"/>
      <c r="H517" s="1"/>
      <c r="K517" s="2"/>
    </row>
    <row r="518" spans="1:11" ht="14.4" x14ac:dyDescent="0.3">
      <c r="A518" s="3"/>
      <c r="H518" s="1"/>
      <c r="K518" s="2"/>
    </row>
    <row r="519" spans="1:11" ht="14.4" x14ac:dyDescent="0.3">
      <c r="A519" s="3"/>
      <c r="H519" s="1"/>
      <c r="K519" s="2"/>
    </row>
    <row r="520" spans="1:11" ht="14.4" x14ac:dyDescent="0.3">
      <c r="A520" s="3"/>
      <c r="H520" s="1"/>
      <c r="K520" s="2"/>
    </row>
    <row r="521" spans="1:11" ht="14.4" x14ac:dyDescent="0.3">
      <c r="A521" s="3"/>
      <c r="H521" s="1"/>
      <c r="K521" s="2"/>
    </row>
    <row r="522" spans="1:11" ht="14.4" x14ac:dyDescent="0.3">
      <c r="A522" s="3"/>
      <c r="H522" s="1"/>
      <c r="K522" s="2"/>
    </row>
    <row r="523" spans="1:11" ht="14.4" x14ac:dyDescent="0.3">
      <c r="A523" s="3"/>
      <c r="H523" s="1"/>
      <c r="K523" s="2"/>
    </row>
    <row r="524" spans="1:11" ht="14.4" x14ac:dyDescent="0.3">
      <c r="A524" s="3"/>
      <c r="H524" s="1"/>
      <c r="K524" s="2"/>
    </row>
    <row r="525" spans="1:11" ht="14.4" x14ac:dyDescent="0.3">
      <c r="A525" s="3"/>
      <c r="H525" s="1"/>
      <c r="K525" s="2"/>
    </row>
    <row r="526" spans="1:11" ht="14.4" x14ac:dyDescent="0.3">
      <c r="A526" s="3"/>
      <c r="H526" s="1"/>
      <c r="K526" s="2"/>
    </row>
    <row r="527" spans="1:11" ht="14.4" x14ac:dyDescent="0.3">
      <c r="A527" s="3"/>
      <c r="H527" s="1"/>
      <c r="K527" s="2"/>
    </row>
    <row r="528" spans="1:11" ht="14.4" x14ac:dyDescent="0.3">
      <c r="A528" s="3"/>
      <c r="H528" s="1"/>
      <c r="K528" s="2"/>
    </row>
    <row r="529" spans="1:11" ht="14.4" x14ac:dyDescent="0.3">
      <c r="A529" s="3"/>
      <c r="H529" s="1"/>
      <c r="K529" s="2"/>
    </row>
    <row r="530" spans="1:11" ht="14.4" x14ac:dyDescent="0.3">
      <c r="A530" s="3"/>
      <c r="H530" s="1"/>
      <c r="K530" s="2"/>
    </row>
    <row r="531" spans="1:11" ht="14.4" x14ac:dyDescent="0.3">
      <c r="A531" s="3"/>
      <c r="H531" s="1"/>
      <c r="K531" s="2"/>
    </row>
    <row r="532" spans="1:11" ht="14.4" x14ac:dyDescent="0.3">
      <c r="A532" s="3"/>
      <c r="H532" s="1"/>
      <c r="K532" s="2"/>
    </row>
    <row r="533" spans="1:11" ht="14.4" x14ac:dyDescent="0.3">
      <c r="A533" s="3"/>
      <c r="H533" s="1"/>
      <c r="K533" s="2"/>
    </row>
    <row r="534" spans="1:11" ht="14.4" x14ac:dyDescent="0.3">
      <c r="A534" s="3"/>
      <c r="H534" s="1"/>
      <c r="K534" s="2"/>
    </row>
    <row r="535" spans="1:11" ht="14.4" x14ac:dyDescent="0.3">
      <c r="A535" s="3"/>
      <c r="H535" s="1"/>
      <c r="K535" s="2"/>
    </row>
    <row r="536" spans="1:11" ht="14.4" x14ac:dyDescent="0.3">
      <c r="A536" s="3"/>
      <c r="H536" s="1"/>
      <c r="K536" s="2"/>
    </row>
    <row r="537" spans="1:11" ht="14.4" x14ac:dyDescent="0.3">
      <c r="A537" s="3"/>
      <c r="H537" s="1"/>
      <c r="K537" s="2"/>
    </row>
    <row r="538" spans="1:11" ht="14.4" x14ac:dyDescent="0.3">
      <c r="A538" s="3"/>
      <c r="H538" s="1"/>
      <c r="K538" s="2"/>
    </row>
    <row r="539" spans="1:11" ht="14.4" x14ac:dyDescent="0.3">
      <c r="A539" s="3"/>
      <c r="H539" s="1"/>
      <c r="K539" s="2"/>
    </row>
    <row r="540" spans="1:11" ht="14.4" x14ac:dyDescent="0.3">
      <c r="A540" s="3"/>
      <c r="H540" s="1"/>
      <c r="K540" s="2"/>
    </row>
    <row r="541" spans="1:11" ht="14.4" x14ac:dyDescent="0.3">
      <c r="A541" s="3"/>
      <c r="H541" s="1"/>
      <c r="K541" s="2"/>
    </row>
    <row r="542" spans="1:11" ht="14.4" x14ac:dyDescent="0.3">
      <c r="A542" s="3"/>
      <c r="H542" s="1"/>
      <c r="K542" s="2"/>
    </row>
    <row r="543" spans="1:11" ht="14.4" x14ac:dyDescent="0.3">
      <c r="A543" s="3"/>
      <c r="H543" s="1"/>
      <c r="K543" s="2"/>
    </row>
    <row r="544" spans="1:11" ht="14.4" x14ac:dyDescent="0.3">
      <c r="A544" s="3"/>
      <c r="H544" s="1"/>
      <c r="K544" s="2"/>
    </row>
    <row r="545" spans="1:11" ht="14.4" x14ac:dyDescent="0.3">
      <c r="A545" s="3"/>
      <c r="H545" s="1"/>
      <c r="K545" s="2"/>
    </row>
    <row r="546" spans="1:11" ht="14.4" x14ac:dyDescent="0.3">
      <c r="A546" s="3"/>
      <c r="H546" s="1"/>
      <c r="K546" s="2"/>
    </row>
    <row r="547" spans="1:11" ht="14.4" x14ac:dyDescent="0.3">
      <c r="A547" s="3"/>
      <c r="H547" s="1"/>
      <c r="K547" s="2"/>
    </row>
    <row r="548" spans="1:11" ht="14.4" x14ac:dyDescent="0.3">
      <c r="A548" s="3"/>
      <c r="H548" s="1"/>
      <c r="K548" s="2"/>
    </row>
    <row r="549" spans="1:11" ht="14.4" x14ac:dyDescent="0.3">
      <c r="A549" s="3"/>
      <c r="H549" s="1"/>
      <c r="K549" s="2"/>
    </row>
    <row r="550" spans="1:11" ht="14.4" x14ac:dyDescent="0.3">
      <c r="A550" s="3"/>
      <c r="H550" s="1"/>
      <c r="K550" s="2"/>
    </row>
    <row r="551" spans="1:11" ht="14.4" x14ac:dyDescent="0.3">
      <c r="A551" s="3"/>
      <c r="H551" s="1"/>
      <c r="K551" s="2"/>
    </row>
    <row r="552" spans="1:11" ht="14.4" x14ac:dyDescent="0.3">
      <c r="A552" s="3"/>
      <c r="H552" s="1"/>
      <c r="K552" s="2"/>
    </row>
    <row r="553" spans="1:11" ht="14.4" x14ac:dyDescent="0.3">
      <c r="A553" s="3"/>
      <c r="H553" s="1"/>
      <c r="K553" s="2"/>
    </row>
    <row r="554" spans="1:11" ht="14.4" x14ac:dyDescent="0.3">
      <c r="A554" s="3"/>
      <c r="H554" s="1"/>
      <c r="K554" s="2"/>
    </row>
    <row r="555" spans="1:11" ht="14.4" x14ac:dyDescent="0.3">
      <c r="A555" s="3"/>
      <c r="H555" s="1"/>
      <c r="K555" s="2"/>
    </row>
    <row r="556" spans="1:11" ht="14.4" x14ac:dyDescent="0.3">
      <c r="A556" s="3"/>
      <c r="H556" s="1"/>
      <c r="K556" s="2"/>
    </row>
    <row r="557" spans="1:11" ht="14.4" x14ac:dyDescent="0.3">
      <c r="A557" s="3"/>
      <c r="H557" s="1"/>
      <c r="K557" s="2"/>
    </row>
    <row r="558" spans="1:11" ht="14.4" x14ac:dyDescent="0.3">
      <c r="A558" s="3"/>
      <c r="H558" s="1"/>
      <c r="K558" s="2"/>
    </row>
    <row r="559" spans="1:11" ht="14.4" x14ac:dyDescent="0.3">
      <c r="A559" s="3"/>
      <c r="H559" s="1"/>
      <c r="K559" s="2"/>
    </row>
    <row r="560" spans="1:11" ht="14.4" x14ac:dyDescent="0.3">
      <c r="A560" s="3"/>
      <c r="H560" s="1"/>
      <c r="K560" s="2"/>
    </row>
    <row r="561" spans="1:11" ht="14.4" x14ac:dyDescent="0.3">
      <c r="A561" s="3"/>
      <c r="H561" s="1"/>
      <c r="K561" s="2"/>
    </row>
    <row r="562" spans="1:11" ht="14.4" x14ac:dyDescent="0.3">
      <c r="A562" s="3"/>
      <c r="H562" s="1"/>
      <c r="K562" s="2"/>
    </row>
    <row r="563" spans="1:11" ht="14.4" x14ac:dyDescent="0.3">
      <c r="A563" s="3"/>
      <c r="H563" s="1"/>
      <c r="K563" s="2"/>
    </row>
    <row r="564" spans="1:11" ht="14.4" x14ac:dyDescent="0.3">
      <c r="A564" s="3"/>
      <c r="H564" s="1"/>
      <c r="K564" s="2"/>
    </row>
    <row r="565" spans="1:11" ht="14.4" x14ac:dyDescent="0.3">
      <c r="A565" s="3"/>
      <c r="H565" s="1"/>
      <c r="K565" s="2"/>
    </row>
    <row r="566" spans="1:11" ht="14.4" x14ac:dyDescent="0.3">
      <c r="A566" s="3"/>
      <c r="H566" s="1"/>
      <c r="K566" s="2"/>
    </row>
    <row r="567" spans="1:11" ht="14.4" x14ac:dyDescent="0.3">
      <c r="A567" s="3"/>
      <c r="H567" s="1"/>
      <c r="K567" s="2"/>
    </row>
    <row r="568" spans="1:11" ht="14.4" x14ac:dyDescent="0.3">
      <c r="A568" s="3"/>
      <c r="H568" s="1"/>
      <c r="K568" s="2"/>
    </row>
    <row r="569" spans="1:11" ht="14.4" x14ac:dyDescent="0.3">
      <c r="A569" s="3"/>
      <c r="H569" s="1"/>
      <c r="K569" s="2"/>
    </row>
    <row r="570" spans="1:11" ht="14.4" x14ac:dyDescent="0.3">
      <c r="A570" s="3"/>
      <c r="H570" s="1"/>
      <c r="K570" s="2"/>
    </row>
    <row r="571" spans="1:11" ht="14.4" x14ac:dyDescent="0.3">
      <c r="A571" s="3"/>
      <c r="H571" s="1"/>
      <c r="K571" s="2"/>
    </row>
    <row r="572" spans="1:11" ht="14.4" x14ac:dyDescent="0.3">
      <c r="A572" s="3"/>
      <c r="H572" s="1"/>
      <c r="K572" s="2"/>
    </row>
    <row r="573" spans="1:11" ht="14.4" x14ac:dyDescent="0.3">
      <c r="A573" s="3"/>
      <c r="H573" s="1"/>
      <c r="K573" s="2"/>
    </row>
    <row r="574" spans="1:11" ht="14.4" x14ac:dyDescent="0.3">
      <c r="A574" s="3"/>
      <c r="H574" s="1"/>
      <c r="K574" s="2"/>
    </row>
    <row r="575" spans="1:11" ht="14.4" x14ac:dyDescent="0.3">
      <c r="A575" s="3"/>
      <c r="H575" s="1"/>
      <c r="K575" s="2"/>
    </row>
    <row r="576" spans="1:11" ht="14.4" x14ac:dyDescent="0.3">
      <c r="A576" s="3"/>
      <c r="H576" s="1"/>
      <c r="K576" s="2"/>
    </row>
    <row r="577" spans="1:11" ht="14.4" x14ac:dyDescent="0.3">
      <c r="A577" s="3"/>
      <c r="H577" s="1"/>
      <c r="K577" s="2"/>
    </row>
    <row r="578" spans="1:11" ht="14.4" x14ac:dyDescent="0.3">
      <c r="A578" s="3"/>
      <c r="H578" s="1"/>
      <c r="K578" s="2"/>
    </row>
    <row r="579" spans="1:11" ht="14.4" x14ac:dyDescent="0.3">
      <c r="A579" s="3"/>
      <c r="H579" s="1"/>
      <c r="K579" s="2"/>
    </row>
    <row r="580" spans="1:11" ht="14.4" x14ac:dyDescent="0.3">
      <c r="A580" s="3"/>
      <c r="H580" s="1"/>
      <c r="K580" s="2"/>
    </row>
    <row r="581" spans="1:11" ht="14.4" x14ac:dyDescent="0.3">
      <c r="A581" s="3"/>
      <c r="H581" s="1"/>
      <c r="K581" s="2"/>
    </row>
    <row r="582" spans="1:11" ht="14.4" x14ac:dyDescent="0.3">
      <c r="A582" s="3"/>
      <c r="H582" s="1"/>
      <c r="K582" s="2"/>
    </row>
    <row r="583" spans="1:11" ht="14.4" x14ac:dyDescent="0.3">
      <c r="A583" s="3"/>
      <c r="H583" s="1"/>
      <c r="K583" s="2"/>
    </row>
    <row r="584" spans="1:11" ht="14.4" x14ac:dyDescent="0.3">
      <c r="A584" s="3"/>
      <c r="H584" s="1"/>
      <c r="K584" s="2"/>
    </row>
    <row r="585" spans="1:11" ht="14.4" x14ac:dyDescent="0.3">
      <c r="A585" s="3"/>
      <c r="H585" s="1"/>
      <c r="K585" s="2"/>
    </row>
    <row r="586" spans="1:11" ht="14.4" x14ac:dyDescent="0.3">
      <c r="A586" s="3"/>
      <c r="H586" s="1"/>
      <c r="K586" s="2"/>
    </row>
    <row r="587" spans="1:11" ht="14.4" x14ac:dyDescent="0.3">
      <c r="A587" s="3"/>
      <c r="H587" s="1"/>
      <c r="K587" s="2"/>
    </row>
    <row r="588" spans="1:11" ht="14.4" x14ac:dyDescent="0.3">
      <c r="A588" s="3"/>
      <c r="H588" s="1"/>
      <c r="K588" s="2"/>
    </row>
    <row r="589" spans="1:11" ht="14.4" x14ac:dyDescent="0.3">
      <c r="A589" s="3"/>
      <c r="H589" s="1"/>
      <c r="K589" s="2"/>
    </row>
    <row r="590" spans="1:11" ht="14.4" x14ac:dyDescent="0.3">
      <c r="A590" s="3"/>
      <c r="H590" s="1"/>
      <c r="K590" s="2"/>
    </row>
    <row r="591" spans="1:11" ht="14.4" x14ac:dyDescent="0.3">
      <c r="A591" s="3"/>
      <c r="H591" s="1"/>
      <c r="K591" s="2"/>
    </row>
    <row r="592" spans="1:11" ht="14.4" x14ac:dyDescent="0.3">
      <c r="A592" s="3"/>
      <c r="H592" s="1"/>
      <c r="K592" s="2"/>
    </row>
    <row r="593" spans="1:11" ht="14.4" x14ac:dyDescent="0.3">
      <c r="A593" s="3"/>
      <c r="H593" s="1"/>
      <c r="K593" s="2"/>
    </row>
    <row r="594" spans="1:11" ht="14.4" x14ac:dyDescent="0.3">
      <c r="A594" s="3"/>
      <c r="H594" s="1"/>
      <c r="K594" s="2"/>
    </row>
    <row r="595" spans="1:11" ht="14.4" x14ac:dyDescent="0.3">
      <c r="A595" s="3"/>
      <c r="H595" s="1"/>
      <c r="K595" s="2"/>
    </row>
    <row r="596" spans="1:11" ht="14.4" x14ac:dyDescent="0.3">
      <c r="A596" s="3"/>
      <c r="H596" s="1"/>
      <c r="K596" s="2"/>
    </row>
    <row r="597" spans="1:11" ht="14.4" x14ac:dyDescent="0.3">
      <c r="A597" s="3"/>
      <c r="H597" s="1"/>
      <c r="K597" s="2"/>
    </row>
    <row r="598" spans="1:11" ht="14.4" x14ac:dyDescent="0.3">
      <c r="A598" s="3"/>
      <c r="H598" s="1"/>
      <c r="K598" s="2"/>
    </row>
    <row r="599" spans="1:11" ht="14.4" x14ac:dyDescent="0.3">
      <c r="A599" s="3"/>
      <c r="H599" s="1"/>
      <c r="K599" s="2"/>
    </row>
    <row r="600" spans="1:11" ht="14.4" x14ac:dyDescent="0.3">
      <c r="A600" s="3"/>
      <c r="H600" s="1"/>
      <c r="K600" s="2"/>
    </row>
    <row r="601" spans="1:11" ht="14.4" x14ac:dyDescent="0.3">
      <c r="A601" s="3"/>
      <c r="H601" s="1"/>
      <c r="K601" s="2"/>
    </row>
    <row r="602" spans="1:11" ht="14.4" x14ac:dyDescent="0.3">
      <c r="A602" s="3"/>
      <c r="H602" s="1"/>
      <c r="K602" s="2"/>
    </row>
    <row r="603" spans="1:11" ht="14.4" x14ac:dyDescent="0.3">
      <c r="A603" s="3"/>
      <c r="H603" s="1"/>
      <c r="K603" s="2"/>
    </row>
    <row r="604" spans="1:11" ht="14.4" x14ac:dyDescent="0.3">
      <c r="A604" s="3"/>
      <c r="H604" s="1"/>
      <c r="K604" s="2"/>
    </row>
    <row r="605" spans="1:11" ht="14.4" x14ac:dyDescent="0.3">
      <c r="A605" s="3"/>
      <c r="H605" s="1"/>
      <c r="K605" s="2"/>
    </row>
    <row r="606" spans="1:11" ht="14.4" x14ac:dyDescent="0.3">
      <c r="A606" s="3"/>
      <c r="H606" s="1"/>
      <c r="K606" s="2"/>
    </row>
    <row r="607" spans="1:11" ht="14.4" x14ac:dyDescent="0.3">
      <c r="A607" s="3"/>
      <c r="H607" s="1"/>
      <c r="K607" s="2"/>
    </row>
    <row r="608" spans="1:11" ht="14.4" x14ac:dyDescent="0.3">
      <c r="A608" s="3"/>
      <c r="H608" s="1"/>
      <c r="K608" s="2"/>
    </row>
    <row r="609" spans="1:11" ht="14.4" x14ac:dyDescent="0.3">
      <c r="A609" s="3"/>
      <c r="H609" s="1"/>
      <c r="K609" s="2"/>
    </row>
    <row r="610" spans="1:11" ht="14.4" x14ac:dyDescent="0.3">
      <c r="A610" s="3"/>
      <c r="H610" s="1"/>
      <c r="K610" s="2"/>
    </row>
    <row r="611" spans="1:11" ht="14.4" x14ac:dyDescent="0.3">
      <c r="A611" s="3"/>
      <c r="H611" s="1"/>
      <c r="K611" s="2"/>
    </row>
    <row r="612" spans="1:11" ht="14.4" x14ac:dyDescent="0.3">
      <c r="A612" s="3"/>
      <c r="H612" s="1"/>
      <c r="K612" s="2"/>
    </row>
    <row r="613" spans="1:11" ht="14.4" x14ac:dyDescent="0.3">
      <c r="A613" s="3"/>
      <c r="H613" s="1"/>
      <c r="K613" s="2"/>
    </row>
    <row r="614" spans="1:11" ht="14.4" x14ac:dyDescent="0.3">
      <c r="A614" s="3"/>
      <c r="H614" s="1"/>
      <c r="K614" s="2"/>
    </row>
    <row r="615" spans="1:11" ht="14.4" x14ac:dyDescent="0.3">
      <c r="A615" s="3"/>
      <c r="H615" s="1"/>
      <c r="K615" s="2"/>
    </row>
    <row r="616" spans="1:11" ht="14.4" x14ac:dyDescent="0.3">
      <c r="A616" s="3"/>
      <c r="H616" s="1"/>
      <c r="K616" s="2"/>
    </row>
    <row r="617" spans="1:11" ht="14.4" x14ac:dyDescent="0.3">
      <c r="A617" s="3"/>
      <c r="H617" s="1"/>
      <c r="K617" s="2"/>
    </row>
    <row r="618" spans="1:11" ht="14.4" x14ac:dyDescent="0.3">
      <c r="A618" s="3"/>
      <c r="H618" s="1"/>
      <c r="K618" s="2"/>
    </row>
    <row r="619" spans="1:11" ht="14.4" x14ac:dyDescent="0.3">
      <c r="A619" s="3"/>
      <c r="H619" s="1"/>
      <c r="K619" s="2"/>
    </row>
    <row r="620" spans="1:11" ht="14.4" x14ac:dyDescent="0.3">
      <c r="A620" s="3"/>
      <c r="H620" s="1"/>
      <c r="K620" s="2"/>
    </row>
    <row r="621" spans="1:11" ht="14.4" x14ac:dyDescent="0.3">
      <c r="A621" s="3"/>
      <c r="H621" s="1"/>
      <c r="K621" s="2"/>
    </row>
    <row r="622" spans="1:11" ht="14.4" x14ac:dyDescent="0.3">
      <c r="A622" s="3"/>
      <c r="H622" s="1"/>
      <c r="K622" s="2"/>
    </row>
    <row r="623" spans="1:11" ht="14.4" x14ac:dyDescent="0.3">
      <c r="A623" s="3"/>
      <c r="H623" s="1"/>
      <c r="K623" s="2"/>
    </row>
    <row r="624" spans="1:11" ht="14.4" x14ac:dyDescent="0.3">
      <c r="A624" s="3"/>
      <c r="H624" s="1"/>
      <c r="K624" s="2"/>
    </row>
    <row r="625" spans="1:11" ht="14.4" x14ac:dyDescent="0.3">
      <c r="A625" s="3"/>
      <c r="H625" s="1"/>
      <c r="K625" s="2"/>
    </row>
    <row r="626" spans="1:11" ht="14.4" x14ac:dyDescent="0.3">
      <c r="A626" s="3"/>
      <c r="H626" s="1"/>
      <c r="K626" s="2"/>
    </row>
    <row r="627" spans="1:11" ht="14.4" x14ac:dyDescent="0.3">
      <c r="A627" s="3"/>
      <c r="H627" s="1"/>
      <c r="K627" s="2"/>
    </row>
    <row r="628" spans="1:11" ht="14.4" x14ac:dyDescent="0.3">
      <c r="A628" s="3"/>
      <c r="H628" s="1"/>
      <c r="K628" s="2"/>
    </row>
    <row r="629" spans="1:11" ht="14.4" x14ac:dyDescent="0.3">
      <c r="A629" s="3"/>
      <c r="H629" s="1"/>
      <c r="K629" s="2"/>
    </row>
    <row r="630" spans="1:11" ht="14.4" x14ac:dyDescent="0.3">
      <c r="A630" s="3"/>
      <c r="H630" s="1"/>
      <c r="K630" s="2"/>
    </row>
    <row r="631" spans="1:11" ht="14.4" x14ac:dyDescent="0.3">
      <c r="A631" s="3"/>
      <c r="H631" s="1"/>
      <c r="K631" s="2"/>
    </row>
    <row r="632" spans="1:11" ht="14.4" x14ac:dyDescent="0.3">
      <c r="A632" s="3"/>
      <c r="H632" s="1"/>
      <c r="K632" s="2"/>
    </row>
    <row r="633" spans="1:11" ht="14.4" x14ac:dyDescent="0.3">
      <c r="A633" s="3"/>
      <c r="H633" s="1"/>
      <c r="K633" s="2"/>
    </row>
    <row r="634" spans="1:11" ht="14.4" x14ac:dyDescent="0.3">
      <c r="A634" s="3"/>
      <c r="H634" s="1"/>
      <c r="K634" s="2"/>
    </row>
    <row r="635" spans="1:11" ht="14.4" x14ac:dyDescent="0.3">
      <c r="A635" s="3"/>
      <c r="H635" s="1"/>
      <c r="K635" s="2"/>
    </row>
    <row r="636" spans="1:11" ht="14.4" x14ac:dyDescent="0.3">
      <c r="A636" s="3"/>
      <c r="H636" s="1"/>
      <c r="K636" s="2"/>
    </row>
    <row r="637" spans="1:11" ht="14.4" x14ac:dyDescent="0.3">
      <c r="A637" s="3"/>
      <c r="H637" s="1"/>
      <c r="K637" s="2"/>
    </row>
    <row r="638" spans="1:11" ht="14.4" x14ac:dyDescent="0.3">
      <c r="A638" s="3"/>
      <c r="H638" s="1"/>
      <c r="K638" s="2"/>
    </row>
    <row r="639" spans="1:11" ht="14.4" x14ac:dyDescent="0.3">
      <c r="A639" s="3"/>
      <c r="H639" s="1"/>
      <c r="K639" s="2"/>
    </row>
    <row r="640" spans="1:11" ht="14.4" x14ac:dyDescent="0.3">
      <c r="A640" s="3"/>
      <c r="H640" s="1"/>
      <c r="K640" s="2"/>
    </row>
    <row r="641" spans="1:11" ht="14.4" x14ac:dyDescent="0.3">
      <c r="A641" s="3"/>
      <c r="H641" s="1"/>
      <c r="K641" s="2"/>
    </row>
    <row r="642" spans="1:11" ht="14.4" x14ac:dyDescent="0.3">
      <c r="A642" s="3"/>
      <c r="H642" s="1"/>
      <c r="K642" s="2"/>
    </row>
    <row r="643" spans="1:11" ht="14.4" x14ac:dyDescent="0.3">
      <c r="A643" s="3"/>
      <c r="H643" s="1"/>
      <c r="K643" s="2"/>
    </row>
    <row r="644" spans="1:11" ht="14.4" x14ac:dyDescent="0.3">
      <c r="A644" s="3"/>
      <c r="H644" s="1"/>
      <c r="K644" s="2"/>
    </row>
    <row r="645" spans="1:11" ht="14.4" x14ac:dyDescent="0.3">
      <c r="A645" s="3"/>
      <c r="H645" s="1"/>
      <c r="K645" s="2"/>
    </row>
    <row r="646" spans="1:11" ht="14.4" x14ac:dyDescent="0.3">
      <c r="A646" s="3"/>
      <c r="H646" s="1"/>
      <c r="K646" s="2"/>
    </row>
    <row r="647" spans="1:11" ht="14.4" x14ac:dyDescent="0.3">
      <c r="A647" s="3"/>
      <c r="H647" s="1"/>
      <c r="K647" s="2"/>
    </row>
    <row r="648" spans="1:11" ht="14.4" x14ac:dyDescent="0.3">
      <c r="A648" s="3"/>
      <c r="H648" s="1"/>
      <c r="K648" s="2"/>
    </row>
    <row r="649" spans="1:11" ht="14.4" x14ac:dyDescent="0.3">
      <c r="A649" s="3"/>
      <c r="H649" s="1"/>
      <c r="K649" s="2"/>
    </row>
    <row r="650" spans="1:11" ht="14.4" x14ac:dyDescent="0.3">
      <c r="A650" s="3"/>
      <c r="H650" s="1"/>
      <c r="K650" s="2"/>
    </row>
    <row r="651" spans="1:11" ht="14.4" x14ac:dyDescent="0.3">
      <c r="A651" s="3"/>
      <c r="H651" s="1"/>
      <c r="K651" s="2"/>
    </row>
    <row r="652" spans="1:11" ht="14.4" x14ac:dyDescent="0.3">
      <c r="A652" s="3"/>
      <c r="H652" s="1"/>
      <c r="K652" s="2"/>
    </row>
    <row r="653" spans="1:11" ht="14.4" x14ac:dyDescent="0.3">
      <c r="A653" s="3"/>
      <c r="H653" s="1"/>
      <c r="K653" s="2"/>
    </row>
    <row r="654" spans="1:11" ht="14.4" x14ac:dyDescent="0.3">
      <c r="A654" s="3"/>
      <c r="H654" s="1"/>
      <c r="K654" s="2"/>
    </row>
    <row r="655" spans="1:11" ht="14.4" x14ac:dyDescent="0.3">
      <c r="A655" s="3"/>
      <c r="H655" s="1"/>
      <c r="K655" s="2"/>
    </row>
    <row r="656" spans="1:11" ht="14.4" x14ac:dyDescent="0.3">
      <c r="A656" s="3"/>
      <c r="H656" s="1"/>
      <c r="K656" s="2"/>
    </row>
    <row r="657" spans="1:11" ht="14.4" x14ac:dyDescent="0.3">
      <c r="A657" s="3"/>
      <c r="H657" s="1"/>
      <c r="K657" s="2"/>
    </row>
    <row r="658" spans="1:11" ht="14.4" x14ac:dyDescent="0.3">
      <c r="A658" s="3"/>
      <c r="H658" s="1"/>
      <c r="K658" s="2"/>
    </row>
    <row r="659" spans="1:11" ht="14.4" x14ac:dyDescent="0.3">
      <c r="A659" s="3"/>
      <c r="H659" s="1"/>
      <c r="K659" s="2"/>
    </row>
    <row r="660" spans="1:11" ht="14.4" x14ac:dyDescent="0.3">
      <c r="A660" s="3"/>
      <c r="H660" s="1"/>
      <c r="K660" s="2"/>
    </row>
    <row r="661" spans="1:11" ht="14.4" x14ac:dyDescent="0.3">
      <c r="A661" s="3"/>
      <c r="H661" s="1"/>
      <c r="K661" s="2"/>
    </row>
    <row r="662" spans="1:11" ht="14.4" x14ac:dyDescent="0.3">
      <c r="A662" s="3"/>
      <c r="H662" s="1"/>
      <c r="K662" s="2"/>
    </row>
    <row r="663" spans="1:11" ht="14.4" x14ac:dyDescent="0.3">
      <c r="A663" s="3"/>
      <c r="H663" s="1"/>
      <c r="K663" s="2"/>
    </row>
    <row r="664" spans="1:11" ht="14.4" x14ac:dyDescent="0.3">
      <c r="A664" s="3"/>
      <c r="H664" s="1"/>
      <c r="K664" s="2"/>
    </row>
    <row r="665" spans="1:11" ht="14.4" x14ac:dyDescent="0.3">
      <c r="A665" s="3"/>
      <c r="H665" s="1"/>
      <c r="K665" s="2"/>
    </row>
    <row r="666" spans="1:11" ht="14.4" x14ac:dyDescent="0.3">
      <c r="A666" s="3"/>
      <c r="H666" s="1"/>
      <c r="K666" s="2"/>
    </row>
    <row r="667" spans="1:11" ht="14.4" x14ac:dyDescent="0.3">
      <c r="A667" s="3"/>
      <c r="H667" s="1"/>
      <c r="K667" s="2"/>
    </row>
    <row r="668" spans="1:11" ht="14.4" x14ac:dyDescent="0.3">
      <c r="A668" s="3"/>
      <c r="H668" s="1"/>
      <c r="K668" s="2"/>
    </row>
    <row r="669" spans="1:11" ht="14.4" x14ac:dyDescent="0.3">
      <c r="A669" s="3"/>
      <c r="H669" s="1"/>
      <c r="K669" s="2"/>
    </row>
    <row r="670" spans="1:11" ht="14.4" x14ac:dyDescent="0.3">
      <c r="A670" s="3"/>
      <c r="H670" s="1"/>
      <c r="K670" s="2"/>
    </row>
    <row r="671" spans="1:11" ht="14.4" x14ac:dyDescent="0.3">
      <c r="A671" s="3"/>
      <c r="H671" s="1"/>
      <c r="K671" s="2"/>
    </row>
    <row r="672" spans="1:11" ht="14.4" x14ac:dyDescent="0.3">
      <c r="A672" s="3"/>
      <c r="H672" s="1"/>
      <c r="K672" s="2"/>
    </row>
    <row r="673" spans="1:11" ht="14.4" x14ac:dyDescent="0.3">
      <c r="A673" s="3"/>
      <c r="H673" s="1"/>
      <c r="K673" s="2"/>
    </row>
    <row r="674" spans="1:11" ht="14.4" x14ac:dyDescent="0.3">
      <c r="A674" s="3"/>
      <c r="H674" s="1"/>
      <c r="K674" s="2"/>
    </row>
    <row r="675" spans="1:11" ht="14.4" x14ac:dyDescent="0.3">
      <c r="A675" s="3"/>
      <c r="H675" s="1"/>
      <c r="K675" s="2"/>
    </row>
    <row r="676" spans="1:11" ht="14.4" x14ac:dyDescent="0.3">
      <c r="A676" s="3"/>
      <c r="H676" s="1"/>
      <c r="K676" s="2"/>
    </row>
    <row r="677" spans="1:11" ht="14.4" x14ac:dyDescent="0.3">
      <c r="A677" s="3"/>
      <c r="H677" s="1"/>
      <c r="K677" s="2"/>
    </row>
    <row r="678" spans="1:11" ht="14.4" x14ac:dyDescent="0.3">
      <c r="A678" s="3"/>
      <c r="H678" s="1"/>
      <c r="K678" s="2"/>
    </row>
    <row r="679" spans="1:11" ht="14.4" x14ac:dyDescent="0.3">
      <c r="A679" s="3"/>
      <c r="H679" s="1"/>
      <c r="K679" s="2"/>
    </row>
    <row r="680" spans="1:11" ht="14.4" x14ac:dyDescent="0.3">
      <c r="A680" s="3"/>
      <c r="H680" s="1"/>
      <c r="K680" s="2"/>
    </row>
    <row r="681" spans="1:11" ht="14.4" x14ac:dyDescent="0.3">
      <c r="A681" s="3"/>
      <c r="H681" s="1"/>
      <c r="K681" s="2"/>
    </row>
    <row r="682" spans="1:11" ht="14.4" x14ac:dyDescent="0.3">
      <c r="A682" s="3"/>
      <c r="H682" s="1"/>
      <c r="K682" s="2"/>
    </row>
    <row r="683" spans="1:11" ht="14.4" x14ac:dyDescent="0.3">
      <c r="A683" s="3"/>
      <c r="H683" s="1"/>
      <c r="K683" s="2"/>
    </row>
    <row r="684" spans="1:11" ht="14.4" x14ac:dyDescent="0.3">
      <c r="A684" s="3"/>
      <c r="H684" s="1"/>
      <c r="K684" s="2"/>
    </row>
    <row r="685" spans="1:11" ht="14.4" x14ac:dyDescent="0.3">
      <c r="A685" s="3"/>
      <c r="H685" s="1"/>
      <c r="K685" s="2"/>
    </row>
    <row r="686" spans="1:11" ht="14.4" x14ac:dyDescent="0.3">
      <c r="A686" s="3"/>
      <c r="H686" s="1"/>
      <c r="K686" s="2"/>
    </row>
    <row r="687" spans="1:11" ht="14.4" x14ac:dyDescent="0.3">
      <c r="A687" s="3"/>
      <c r="H687" s="1"/>
      <c r="K687" s="2"/>
    </row>
    <row r="688" spans="1:11" ht="14.4" x14ac:dyDescent="0.3">
      <c r="A688" s="3"/>
      <c r="H688" s="1"/>
      <c r="K688" s="2"/>
    </row>
    <row r="689" spans="1:11" ht="14.4" x14ac:dyDescent="0.3">
      <c r="A689" s="3"/>
      <c r="H689" s="1"/>
      <c r="K689" s="2"/>
    </row>
    <row r="690" spans="1:11" ht="14.4" x14ac:dyDescent="0.3">
      <c r="A690" s="3"/>
      <c r="H690" s="1"/>
      <c r="K690" s="2"/>
    </row>
    <row r="691" spans="1:11" ht="14.4" x14ac:dyDescent="0.3">
      <c r="A691" s="3"/>
      <c r="H691" s="1"/>
      <c r="K691" s="2"/>
    </row>
    <row r="692" spans="1:11" ht="14.4" x14ac:dyDescent="0.3">
      <c r="A692" s="3"/>
      <c r="H692" s="1"/>
      <c r="K692" s="2"/>
    </row>
    <row r="693" spans="1:11" ht="14.4" x14ac:dyDescent="0.3">
      <c r="A693" s="3"/>
      <c r="H693" s="1"/>
      <c r="K693" s="2"/>
    </row>
    <row r="694" spans="1:11" ht="14.4" x14ac:dyDescent="0.3">
      <c r="A694" s="3"/>
      <c r="H694" s="1"/>
      <c r="K694" s="2"/>
    </row>
    <row r="695" spans="1:11" ht="14.4" x14ac:dyDescent="0.3">
      <c r="A695" s="3"/>
      <c r="H695" s="1"/>
      <c r="K695" s="2"/>
    </row>
    <row r="696" spans="1:11" ht="14.4" x14ac:dyDescent="0.3">
      <c r="A696" s="3"/>
      <c r="H696" s="1"/>
      <c r="K696" s="2"/>
    </row>
    <row r="697" spans="1:11" ht="14.4" x14ac:dyDescent="0.3">
      <c r="A697" s="3"/>
      <c r="H697" s="1"/>
      <c r="K697" s="2"/>
    </row>
    <row r="698" spans="1:11" ht="14.4" x14ac:dyDescent="0.3">
      <c r="A698" s="3"/>
      <c r="H698" s="1"/>
      <c r="K698" s="2"/>
    </row>
    <row r="699" spans="1:11" ht="14.4" x14ac:dyDescent="0.3">
      <c r="A699" s="3"/>
      <c r="H699" s="1"/>
      <c r="K699" s="2"/>
    </row>
    <row r="700" spans="1:11" ht="14.4" x14ac:dyDescent="0.3">
      <c r="A700" s="3"/>
      <c r="H700" s="1"/>
      <c r="K700" s="2"/>
    </row>
    <row r="701" spans="1:11" ht="14.4" x14ac:dyDescent="0.3">
      <c r="A701" s="3"/>
      <c r="H701" s="1"/>
      <c r="K701" s="2"/>
    </row>
    <row r="702" spans="1:11" ht="14.4" x14ac:dyDescent="0.3">
      <c r="A702" s="3"/>
      <c r="H702" s="1"/>
      <c r="K702" s="2"/>
    </row>
    <row r="703" spans="1:11" ht="14.4" x14ac:dyDescent="0.3">
      <c r="A703" s="3"/>
      <c r="H703" s="1"/>
      <c r="K703" s="2"/>
    </row>
    <row r="704" spans="1:11" ht="14.4" x14ac:dyDescent="0.3">
      <c r="A704" s="3"/>
      <c r="H704" s="1"/>
      <c r="K704" s="2"/>
    </row>
    <row r="705" spans="1:11" ht="14.4" x14ac:dyDescent="0.3">
      <c r="A705" s="3"/>
      <c r="H705" s="1"/>
      <c r="K705" s="2"/>
    </row>
    <row r="706" spans="1:11" ht="14.4" x14ac:dyDescent="0.3">
      <c r="A706" s="3"/>
      <c r="H706" s="1"/>
      <c r="K706" s="2"/>
    </row>
    <row r="707" spans="1:11" ht="14.4" x14ac:dyDescent="0.3">
      <c r="A707" s="3"/>
      <c r="H707" s="1"/>
      <c r="K707" s="2"/>
    </row>
    <row r="708" spans="1:11" ht="14.4" x14ac:dyDescent="0.3">
      <c r="A708" s="3"/>
      <c r="H708" s="1"/>
      <c r="K708" s="2"/>
    </row>
    <row r="709" spans="1:11" ht="14.4" x14ac:dyDescent="0.3">
      <c r="A709" s="3"/>
      <c r="H709" s="1"/>
      <c r="K709" s="2"/>
    </row>
    <row r="710" spans="1:11" ht="14.4" x14ac:dyDescent="0.3">
      <c r="A710" s="3"/>
      <c r="H710" s="1"/>
      <c r="K710" s="2"/>
    </row>
    <row r="711" spans="1:11" ht="14.4" x14ac:dyDescent="0.3">
      <c r="A711" s="3"/>
      <c r="H711" s="1"/>
      <c r="K711" s="2"/>
    </row>
    <row r="712" spans="1:11" ht="14.4" x14ac:dyDescent="0.3">
      <c r="A712" s="3"/>
      <c r="H712" s="1"/>
      <c r="K712" s="2"/>
    </row>
    <row r="713" spans="1:11" ht="14.4" x14ac:dyDescent="0.3">
      <c r="A713" s="3"/>
      <c r="H713" s="1"/>
      <c r="K713" s="2"/>
    </row>
    <row r="714" spans="1:11" ht="14.4" x14ac:dyDescent="0.3">
      <c r="A714" s="3"/>
      <c r="H714" s="1"/>
      <c r="K714" s="2"/>
    </row>
    <row r="715" spans="1:11" ht="14.4" x14ac:dyDescent="0.3">
      <c r="A715" s="3"/>
      <c r="H715" s="1"/>
      <c r="K715" s="2"/>
    </row>
    <row r="716" spans="1:11" ht="14.4" x14ac:dyDescent="0.3">
      <c r="A716" s="3"/>
      <c r="H716" s="1"/>
      <c r="K716" s="2"/>
    </row>
    <row r="717" spans="1:11" ht="14.4" x14ac:dyDescent="0.3">
      <c r="A717" s="3"/>
      <c r="H717" s="1"/>
      <c r="K717" s="2"/>
    </row>
    <row r="718" spans="1:11" ht="14.4" x14ac:dyDescent="0.3">
      <c r="A718" s="3"/>
      <c r="H718" s="1"/>
      <c r="K718" s="2"/>
    </row>
    <row r="719" spans="1:11" ht="14.4" x14ac:dyDescent="0.3">
      <c r="A719" s="3"/>
      <c r="H719" s="1"/>
      <c r="K719" s="2"/>
    </row>
    <row r="720" spans="1:11" ht="14.4" x14ac:dyDescent="0.3">
      <c r="A720" s="3"/>
      <c r="H720" s="1"/>
      <c r="K720" s="2"/>
    </row>
    <row r="721" spans="1:11" ht="14.4" x14ac:dyDescent="0.3">
      <c r="A721" s="3"/>
      <c r="H721" s="1"/>
      <c r="K721" s="2"/>
    </row>
    <row r="722" spans="1:11" ht="14.4" x14ac:dyDescent="0.3">
      <c r="A722" s="3"/>
      <c r="H722" s="1"/>
      <c r="K722" s="2"/>
    </row>
    <row r="723" spans="1:11" ht="14.4" x14ac:dyDescent="0.3">
      <c r="A723" s="3"/>
      <c r="H723" s="1"/>
      <c r="K723" s="2"/>
    </row>
    <row r="724" spans="1:11" ht="14.4" x14ac:dyDescent="0.3">
      <c r="A724" s="3"/>
      <c r="H724" s="1"/>
      <c r="K724" s="2"/>
    </row>
    <row r="725" spans="1:11" ht="14.4" x14ac:dyDescent="0.3">
      <c r="A725" s="3"/>
      <c r="H725" s="1"/>
      <c r="K725" s="2"/>
    </row>
    <row r="726" spans="1:11" ht="14.4" x14ac:dyDescent="0.3">
      <c r="A726" s="3"/>
      <c r="H726" s="1"/>
      <c r="K726" s="2"/>
    </row>
    <row r="727" spans="1:11" ht="14.4" x14ac:dyDescent="0.3">
      <c r="A727" s="3"/>
      <c r="H727" s="1"/>
      <c r="K727" s="2"/>
    </row>
    <row r="728" spans="1:11" ht="14.4" x14ac:dyDescent="0.3">
      <c r="A728" s="3"/>
      <c r="H728" s="1"/>
      <c r="K728" s="2"/>
    </row>
    <row r="729" spans="1:11" ht="14.4" x14ac:dyDescent="0.3">
      <c r="A729" s="3"/>
      <c r="H729" s="1"/>
      <c r="K729" s="2"/>
    </row>
    <row r="730" spans="1:11" ht="14.4" x14ac:dyDescent="0.3">
      <c r="A730" s="3"/>
      <c r="H730" s="1"/>
      <c r="K730" s="2"/>
    </row>
    <row r="731" spans="1:11" ht="14.4" x14ac:dyDescent="0.3">
      <c r="A731" s="3"/>
      <c r="H731" s="1"/>
      <c r="K731" s="2"/>
    </row>
    <row r="732" spans="1:11" ht="14.4" x14ac:dyDescent="0.3">
      <c r="A732" s="3"/>
      <c r="H732" s="1"/>
      <c r="K732" s="2"/>
    </row>
    <row r="733" spans="1:11" ht="14.4" x14ac:dyDescent="0.3">
      <c r="A733" s="3"/>
      <c r="H733" s="1"/>
      <c r="K733" s="2"/>
    </row>
    <row r="734" spans="1:11" ht="14.4" x14ac:dyDescent="0.3">
      <c r="A734" s="3"/>
      <c r="H734" s="1"/>
      <c r="K734" s="2"/>
    </row>
    <row r="735" spans="1:11" ht="14.4" x14ac:dyDescent="0.3">
      <c r="A735" s="3"/>
      <c r="H735" s="1"/>
      <c r="K735" s="2"/>
    </row>
    <row r="736" spans="1:11" ht="14.4" x14ac:dyDescent="0.3">
      <c r="A736" s="3"/>
      <c r="H736" s="1"/>
      <c r="K736" s="2"/>
    </row>
    <row r="737" spans="1:11" ht="14.4" x14ac:dyDescent="0.3">
      <c r="A737" s="3"/>
      <c r="H737" s="1"/>
      <c r="K737" s="2"/>
    </row>
    <row r="738" spans="1:11" ht="14.4" x14ac:dyDescent="0.3">
      <c r="A738" s="3"/>
      <c r="H738" s="1"/>
      <c r="K738" s="2"/>
    </row>
    <row r="739" spans="1:11" ht="14.4" x14ac:dyDescent="0.3">
      <c r="A739" s="3"/>
      <c r="H739" s="1"/>
      <c r="K739" s="2"/>
    </row>
    <row r="740" spans="1:11" ht="14.4" x14ac:dyDescent="0.3">
      <c r="A740" s="3"/>
      <c r="H740" s="1"/>
      <c r="K740" s="2"/>
    </row>
    <row r="741" spans="1:11" ht="14.4" x14ac:dyDescent="0.3">
      <c r="A741" s="3"/>
      <c r="H741" s="1"/>
      <c r="K741" s="2"/>
    </row>
    <row r="742" spans="1:11" ht="14.4" x14ac:dyDescent="0.3">
      <c r="A742" s="3"/>
      <c r="H742" s="1"/>
      <c r="K742" s="2"/>
    </row>
    <row r="743" spans="1:11" ht="14.4" x14ac:dyDescent="0.3">
      <c r="A743" s="3"/>
      <c r="H743" s="1"/>
      <c r="K743" s="2"/>
    </row>
    <row r="744" spans="1:11" ht="14.4" x14ac:dyDescent="0.3">
      <c r="A744" s="3"/>
      <c r="H744" s="1"/>
      <c r="K744" s="2"/>
    </row>
    <row r="745" spans="1:11" ht="14.4" x14ac:dyDescent="0.3">
      <c r="A745" s="3"/>
      <c r="H745" s="1"/>
      <c r="K745" s="2"/>
    </row>
    <row r="746" spans="1:11" ht="14.4" x14ac:dyDescent="0.3">
      <c r="A746" s="3"/>
      <c r="H746" s="1"/>
      <c r="K746" s="2"/>
    </row>
    <row r="747" spans="1:11" ht="14.4" x14ac:dyDescent="0.3">
      <c r="A747" s="3"/>
      <c r="H747" s="1"/>
      <c r="K747" s="2"/>
    </row>
    <row r="748" spans="1:11" ht="14.4" x14ac:dyDescent="0.3">
      <c r="A748" s="3"/>
      <c r="H748" s="1"/>
      <c r="K748" s="2"/>
    </row>
    <row r="749" spans="1:11" ht="14.4" x14ac:dyDescent="0.3">
      <c r="A749" s="3"/>
      <c r="H749" s="1"/>
      <c r="K749" s="2"/>
    </row>
    <row r="750" spans="1:11" ht="14.4" x14ac:dyDescent="0.3">
      <c r="A750" s="3"/>
      <c r="H750" s="1"/>
      <c r="K750" s="2"/>
    </row>
    <row r="751" spans="1:11" ht="14.4" x14ac:dyDescent="0.3">
      <c r="A751" s="3"/>
      <c r="H751" s="1"/>
      <c r="K751" s="2"/>
    </row>
    <row r="752" spans="1:11" ht="14.4" x14ac:dyDescent="0.3">
      <c r="A752" s="3"/>
      <c r="H752" s="1"/>
      <c r="K752" s="2"/>
    </row>
    <row r="753" spans="1:11" ht="14.4" x14ac:dyDescent="0.3">
      <c r="A753" s="3"/>
      <c r="H753" s="1"/>
      <c r="K753" s="2"/>
    </row>
    <row r="754" spans="1:11" ht="14.4" x14ac:dyDescent="0.3">
      <c r="A754" s="3"/>
      <c r="H754" s="1"/>
      <c r="K754" s="2"/>
    </row>
    <row r="755" spans="1:11" ht="14.4" x14ac:dyDescent="0.3">
      <c r="A755" s="3"/>
      <c r="H755" s="1"/>
      <c r="K755" s="2"/>
    </row>
    <row r="756" spans="1:11" ht="14.4" x14ac:dyDescent="0.3">
      <c r="A756" s="3"/>
      <c r="H756" s="1"/>
      <c r="K756" s="2"/>
    </row>
    <row r="757" spans="1:11" ht="14.4" x14ac:dyDescent="0.3">
      <c r="A757" s="3"/>
      <c r="H757" s="1"/>
      <c r="K757" s="2"/>
    </row>
    <row r="758" spans="1:11" ht="14.4" x14ac:dyDescent="0.3">
      <c r="A758" s="3"/>
      <c r="H758" s="1"/>
      <c r="K758" s="2"/>
    </row>
    <row r="759" spans="1:11" ht="14.4" x14ac:dyDescent="0.3">
      <c r="A759" s="3"/>
      <c r="H759" s="1"/>
      <c r="K759" s="2"/>
    </row>
    <row r="760" spans="1:11" ht="14.4" x14ac:dyDescent="0.3">
      <c r="A760" s="3"/>
      <c r="H760" s="1"/>
      <c r="K760" s="2"/>
    </row>
    <row r="761" spans="1:11" ht="14.4" x14ac:dyDescent="0.3">
      <c r="A761" s="3"/>
      <c r="H761" s="1"/>
      <c r="K761" s="2"/>
    </row>
    <row r="762" spans="1:11" ht="14.4" x14ac:dyDescent="0.3">
      <c r="A762" s="3"/>
      <c r="H762" s="1"/>
      <c r="K762" s="2"/>
    </row>
    <row r="763" spans="1:11" ht="14.4" x14ac:dyDescent="0.3">
      <c r="A763" s="3"/>
      <c r="H763" s="1"/>
      <c r="K763" s="2"/>
    </row>
    <row r="764" spans="1:11" ht="14.4" x14ac:dyDescent="0.3">
      <c r="A764" s="3"/>
      <c r="H764" s="1"/>
      <c r="K764" s="2"/>
    </row>
    <row r="765" spans="1:11" ht="14.4" x14ac:dyDescent="0.3">
      <c r="A765" s="3"/>
      <c r="H765" s="1"/>
      <c r="K765" s="2"/>
    </row>
    <row r="766" spans="1:11" ht="14.4" x14ac:dyDescent="0.3">
      <c r="A766" s="3"/>
      <c r="H766" s="1"/>
      <c r="K766" s="2"/>
    </row>
    <row r="767" spans="1:11" ht="14.4" x14ac:dyDescent="0.3">
      <c r="A767" s="3"/>
      <c r="H767" s="1"/>
      <c r="K767" s="2"/>
    </row>
    <row r="768" spans="1:11" ht="14.4" x14ac:dyDescent="0.3">
      <c r="A768" s="3"/>
      <c r="H768" s="1"/>
      <c r="K768" s="2"/>
    </row>
    <row r="769" spans="1:11" ht="14.4" x14ac:dyDescent="0.3">
      <c r="A769" s="3"/>
      <c r="H769" s="1"/>
      <c r="K769" s="2"/>
    </row>
    <row r="770" spans="1:11" ht="14.4" x14ac:dyDescent="0.3">
      <c r="A770" s="3"/>
      <c r="H770" s="1"/>
      <c r="K770" s="2"/>
    </row>
    <row r="771" spans="1:11" ht="14.4" x14ac:dyDescent="0.3">
      <c r="A771" s="3"/>
      <c r="H771" s="1"/>
      <c r="K771" s="2"/>
    </row>
    <row r="772" spans="1:11" ht="14.4" x14ac:dyDescent="0.3">
      <c r="A772" s="3"/>
      <c r="H772" s="1"/>
      <c r="K772" s="2"/>
    </row>
    <row r="773" spans="1:11" ht="14.4" x14ac:dyDescent="0.3">
      <c r="A773" s="3"/>
      <c r="H773" s="1"/>
      <c r="K773" s="2"/>
    </row>
    <row r="774" spans="1:11" ht="14.4" x14ac:dyDescent="0.3">
      <c r="A774" s="3"/>
      <c r="H774" s="1"/>
      <c r="K774" s="2"/>
    </row>
    <row r="775" spans="1:11" ht="14.4" x14ac:dyDescent="0.3">
      <c r="A775" s="3"/>
      <c r="H775" s="1"/>
      <c r="K775" s="2"/>
    </row>
    <row r="776" spans="1:11" ht="14.4" x14ac:dyDescent="0.3">
      <c r="A776" s="3"/>
      <c r="H776" s="1"/>
      <c r="K776" s="2"/>
    </row>
    <row r="777" spans="1:11" ht="14.4" x14ac:dyDescent="0.3">
      <c r="A777" s="3"/>
      <c r="H777" s="1"/>
      <c r="K777" s="2"/>
    </row>
    <row r="778" spans="1:11" ht="14.4" x14ac:dyDescent="0.3">
      <c r="A778" s="3"/>
      <c r="H778" s="1"/>
      <c r="K778" s="2"/>
    </row>
    <row r="779" spans="1:11" ht="14.4" x14ac:dyDescent="0.3">
      <c r="A779" s="3"/>
      <c r="H779" s="1"/>
      <c r="K779" s="2"/>
    </row>
    <row r="780" spans="1:11" ht="14.4" x14ac:dyDescent="0.3">
      <c r="A780" s="3"/>
      <c r="H780" s="1"/>
      <c r="K780" s="2"/>
    </row>
    <row r="781" spans="1:11" ht="14.4" x14ac:dyDescent="0.3">
      <c r="A781" s="3"/>
      <c r="H781" s="1"/>
      <c r="K781" s="2"/>
    </row>
    <row r="782" spans="1:11" ht="14.4" x14ac:dyDescent="0.3">
      <c r="A782" s="3"/>
      <c r="H782" s="1"/>
      <c r="K782" s="2"/>
    </row>
    <row r="783" spans="1:11" ht="14.4" x14ac:dyDescent="0.3">
      <c r="A783" s="3"/>
      <c r="H783" s="1"/>
      <c r="K783" s="2"/>
    </row>
    <row r="784" spans="1:11" ht="14.4" x14ac:dyDescent="0.3">
      <c r="A784" s="3"/>
      <c r="H784" s="1"/>
      <c r="K784" s="2"/>
    </row>
    <row r="785" spans="1:11" ht="14.4" x14ac:dyDescent="0.3">
      <c r="A785" s="3"/>
      <c r="H785" s="1"/>
      <c r="K785" s="2"/>
    </row>
    <row r="786" spans="1:11" ht="14.4" x14ac:dyDescent="0.3">
      <c r="A786" s="3"/>
      <c r="H786" s="1"/>
      <c r="K786" s="2"/>
    </row>
    <row r="787" spans="1:11" ht="14.4" x14ac:dyDescent="0.3">
      <c r="A787" s="3"/>
      <c r="H787" s="1"/>
      <c r="K787" s="2"/>
    </row>
    <row r="788" spans="1:11" ht="14.4" x14ac:dyDescent="0.3">
      <c r="A788" s="3"/>
      <c r="H788" s="1"/>
      <c r="K788" s="2"/>
    </row>
    <row r="789" spans="1:11" ht="14.4" x14ac:dyDescent="0.3">
      <c r="A789" s="3"/>
      <c r="H789" s="1"/>
      <c r="K789" s="2"/>
    </row>
    <row r="790" spans="1:11" ht="14.4" x14ac:dyDescent="0.3">
      <c r="A790" s="3"/>
      <c r="H790" s="1"/>
      <c r="K790" s="2"/>
    </row>
    <row r="791" spans="1:11" ht="14.4" x14ac:dyDescent="0.3">
      <c r="A791" s="3"/>
      <c r="H791" s="1"/>
      <c r="K791" s="2"/>
    </row>
    <row r="792" spans="1:11" ht="14.4" x14ac:dyDescent="0.3">
      <c r="A792" s="3"/>
      <c r="H792" s="1"/>
      <c r="K792" s="2"/>
    </row>
    <row r="793" spans="1:11" ht="14.4" x14ac:dyDescent="0.3">
      <c r="A793" s="3"/>
      <c r="H793" s="1"/>
      <c r="K793" s="2"/>
    </row>
    <row r="794" spans="1:11" ht="14.4" x14ac:dyDescent="0.3">
      <c r="A794" s="3"/>
      <c r="H794" s="1"/>
      <c r="K794" s="2"/>
    </row>
    <row r="795" spans="1:11" ht="14.4" x14ac:dyDescent="0.3">
      <c r="A795" s="3"/>
      <c r="H795" s="1"/>
      <c r="K795" s="2"/>
    </row>
    <row r="796" spans="1:11" ht="14.4" x14ac:dyDescent="0.3">
      <c r="A796" s="3"/>
      <c r="H796" s="1"/>
      <c r="K796" s="2"/>
    </row>
    <row r="797" spans="1:11" ht="14.4" x14ac:dyDescent="0.3">
      <c r="A797" s="3"/>
      <c r="H797" s="1"/>
      <c r="K797" s="2"/>
    </row>
    <row r="798" spans="1:11" ht="14.4" x14ac:dyDescent="0.3">
      <c r="A798" s="3"/>
      <c r="H798" s="1"/>
      <c r="K798" s="2"/>
    </row>
    <row r="799" spans="1:11" ht="14.4" x14ac:dyDescent="0.3">
      <c r="A799" s="3"/>
      <c r="H799" s="1"/>
      <c r="K799" s="2"/>
    </row>
    <row r="800" spans="1:11" ht="14.4" x14ac:dyDescent="0.3">
      <c r="A800" s="3"/>
      <c r="H800" s="1"/>
      <c r="K800" s="2"/>
    </row>
    <row r="801" spans="1:11" ht="14.4" x14ac:dyDescent="0.3">
      <c r="A801" s="3"/>
      <c r="H801" s="1"/>
      <c r="K801" s="2"/>
    </row>
    <row r="802" spans="1:11" ht="14.4" x14ac:dyDescent="0.3">
      <c r="A802" s="3"/>
      <c r="H802" s="1"/>
      <c r="K802" s="2"/>
    </row>
    <row r="803" spans="1:11" ht="14.4" x14ac:dyDescent="0.3">
      <c r="A803" s="3"/>
      <c r="H803" s="1"/>
      <c r="K803" s="2"/>
    </row>
    <row r="804" spans="1:11" ht="14.4" x14ac:dyDescent="0.3">
      <c r="A804" s="3"/>
      <c r="H804" s="1"/>
      <c r="K804" s="2"/>
    </row>
    <row r="805" spans="1:11" ht="14.4" x14ac:dyDescent="0.3">
      <c r="A805" s="3"/>
      <c r="H805" s="1"/>
      <c r="K805" s="2"/>
    </row>
    <row r="806" spans="1:11" ht="14.4" x14ac:dyDescent="0.3">
      <c r="A806" s="3"/>
      <c r="H806" s="1"/>
      <c r="K806" s="2"/>
    </row>
    <row r="807" spans="1:11" ht="14.4" x14ac:dyDescent="0.3">
      <c r="A807" s="3"/>
      <c r="H807" s="1"/>
      <c r="K807" s="2"/>
    </row>
    <row r="808" spans="1:11" ht="14.4" x14ac:dyDescent="0.3">
      <c r="A808" s="3"/>
      <c r="H808" s="1"/>
      <c r="K808" s="2"/>
    </row>
    <row r="809" spans="1:11" ht="14.4" x14ac:dyDescent="0.3">
      <c r="A809" s="3"/>
      <c r="H809" s="1"/>
      <c r="K809" s="2"/>
    </row>
    <row r="810" spans="1:11" ht="14.4" x14ac:dyDescent="0.3">
      <c r="A810" s="3"/>
      <c r="H810" s="1"/>
      <c r="K810" s="2"/>
    </row>
    <row r="811" spans="1:11" ht="14.4" x14ac:dyDescent="0.3">
      <c r="A811" s="3"/>
      <c r="H811" s="1"/>
      <c r="K811" s="2"/>
    </row>
    <row r="812" spans="1:11" ht="14.4" x14ac:dyDescent="0.3">
      <c r="A812" s="3"/>
      <c r="H812" s="1"/>
      <c r="K812" s="2"/>
    </row>
    <row r="813" spans="1:11" ht="14.4" x14ac:dyDescent="0.3">
      <c r="A813" s="3"/>
      <c r="H813" s="1"/>
      <c r="K813" s="2"/>
    </row>
    <row r="814" spans="1:11" ht="14.4" x14ac:dyDescent="0.3">
      <c r="A814" s="3"/>
      <c r="H814" s="1"/>
      <c r="K814" s="2"/>
    </row>
    <row r="815" spans="1:11" ht="14.4" x14ac:dyDescent="0.3">
      <c r="A815" s="3"/>
      <c r="H815" s="1"/>
      <c r="K815" s="2"/>
    </row>
    <row r="816" spans="1:11" ht="14.4" x14ac:dyDescent="0.3">
      <c r="A816" s="3"/>
      <c r="H816" s="1"/>
      <c r="K816" s="2"/>
    </row>
    <row r="817" spans="1:11" ht="14.4" x14ac:dyDescent="0.3">
      <c r="A817" s="3"/>
      <c r="H817" s="1"/>
      <c r="K817" s="2"/>
    </row>
    <row r="818" spans="1:11" ht="14.4" x14ac:dyDescent="0.3">
      <c r="A818" s="3"/>
      <c r="H818" s="1"/>
      <c r="K818" s="2"/>
    </row>
    <row r="819" spans="1:11" ht="14.4" x14ac:dyDescent="0.3">
      <c r="A819" s="3"/>
      <c r="H819" s="1"/>
      <c r="K819" s="2"/>
    </row>
    <row r="820" spans="1:11" ht="14.4" x14ac:dyDescent="0.3">
      <c r="A820" s="3"/>
      <c r="H820" s="1"/>
      <c r="K820" s="2"/>
    </row>
    <row r="821" spans="1:11" ht="14.4" x14ac:dyDescent="0.3">
      <c r="A821" s="3"/>
      <c r="H821" s="1"/>
      <c r="K821" s="2"/>
    </row>
    <row r="822" spans="1:11" ht="14.4" x14ac:dyDescent="0.3">
      <c r="A822" s="3"/>
      <c r="H822" s="1"/>
      <c r="K822" s="2"/>
    </row>
    <row r="823" spans="1:11" ht="14.4" x14ac:dyDescent="0.3">
      <c r="A823" s="3"/>
      <c r="H823" s="1"/>
      <c r="K823" s="2"/>
    </row>
    <row r="824" spans="1:11" ht="14.4" x14ac:dyDescent="0.3">
      <c r="A824" s="3"/>
      <c r="H824" s="1"/>
      <c r="K824" s="2"/>
    </row>
    <row r="825" spans="1:11" ht="14.4" x14ac:dyDescent="0.3">
      <c r="A825" s="3"/>
      <c r="H825" s="1"/>
      <c r="K825" s="2"/>
    </row>
    <row r="826" spans="1:11" ht="14.4" x14ac:dyDescent="0.3">
      <c r="A826" s="3"/>
      <c r="H826" s="1"/>
      <c r="K826" s="2"/>
    </row>
    <row r="827" spans="1:11" ht="14.4" x14ac:dyDescent="0.3">
      <c r="A827" s="3"/>
      <c r="H827" s="1"/>
      <c r="K827" s="2"/>
    </row>
    <row r="828" spans="1:11" ht="14.4" x14ac:dyDescent="0.3">
      <c r="A828" s="3"/>
      <c r="H828" s="1"/>
      <c r="K828" s="2"/>
    </row>
    <row r="829" spans="1:11" ht="14.4" x14ac:dyDescent="0.3">
      <c r="A829" s="3"/>
      <c r="H829" s="1"/>
      <c r="K829" s="2"/>
    </row>
    <row r="830" spans="1:11" ht="14.4" x14ac:dyDescent="0.3">
      <c r="A830" s="3"/>
      <c r="H830" s="1"/>
      <c r="K830" s="2"/>
    </row>
    <row r="831" spans="1:11" ht="14.4" x14ac:dyDescent="0.3">
      <c r="A831" s="3"/>
      <c r="H831" s="1"/>
      <c r="K831" s="2"/>
    </row>
    <row r="832" spans="1:11" ht="14.4" x14ac:dyDescent="0.3">
      <c r="A832" s="3"/>
      <c r="H832" s="1"/>
      <c r="K832" s="2"/>
    </row>
    <row r="833" spans="1:11" ht="14.4" x14ac:dyDescent="0.3">
      <c r="A833" s="3"/>
      <c r="H833" s="1"/>
      <c r="K833" s="2"/>
    </row>
    <row r="834" spans="1:11" ht="14.4" x14ac:dyDescent="0.3">
      <c r="A834" s="3"/>
      <c r="H834" s="1"/>
      <c r="K834" s="2"/>
    </row>
    <row r="835" spans="1:11" ht="14.4" x14ac:dyDescent="0.3">
      <c r="A835" s="3"/>
      <c r="H835" s="1"/>
      <c r="K835" s="2"/>
    </row>
    <row r="836" spans="1:11" ht="14.4" x14ac:dyDescent="0.3">
      <c r="A836" s="3"/>
      <c r="H836" s="1"/>
      <c r="K836" s="2"/>
    </row>
    <row r="837" spans="1:11" ht="14.4" x14ac:dyDescent="0.3">
      <c r="A837" s="3"/>
      <c r="H837" s="1"/>
      <c r="K837" s="2"/>
    </row>
    <row r="838" spans="1:11" ht="14.4" x14ac:dyDescent="0.3">
      <c r="A838" s="3"/>
      <c r="H838" s="1"/>
      <c r="K838" s="2"/>
    </row>
    <row r="839" spans="1:11" ht="14.4" x14ac:dyDescent="0.3">
      <c r="A839" s="3"/>
      <c r="H839" s="1"/>
      <c r="K839" s="2"/>
    </row>
    <row r="840" spans="1:11" ht="14.4" x14ac:dyDescent="0.3">
      <c r="A840" s="3"/>
      <c r="H840" s="1"/>
      <c r="K840" s="2"/>
    </row>
    <row r="841" spans="1:11" ht="14.4" x14ac:dyDescent="0.3">
      <c r="A841" s="3"/>
      <c r="H841" s="1"/>
      <c r="K841" s="2"/>
    </row>
    <row r="842" spans="1:11" ht="14.4" x14ac:dyDescent="0.3">
      <c r="A842" s="3"/>
      <c r="H842" s="1"/>
      <c r="K842" s="2"/>
    </row>
    <row r="843" spans="1:11" ht="14.4" x14ac:dyDescent="0.3">
      <c r="A843" s="3"/>
      <c r="H843" s="1"/>
      <c r="K843" s="2"/>
    </row>
    <row r="844" spans="1:11" ht="14.4" x14ac:dyDescent="0.3">
      <c r="A844" s="3"/>
      <c r="H844" s="1"/>
      <c r="K844" s="2"/>
    </row>
    <row r="845" spans="1:11" ht="14.4" x14ac:dyDescent="0.3">
      <c r="A845" s="3"/>
      <c r="H845" s="1"/>
      <c r="K845" s="2"/>
    </row>
    <row r="846" spans="1:11" ht="14.4" x14ac:dyDescent="0.3">
      <c r="A846" s="3"/>
      <c r="H846" s="1"/>
      <c r="K846" s="2"/>
    </row>
    <row r="847" spans="1:11" ht="14.4" x14ac:dyDescent="0.3">
      <c r="A847" s="3"/>
      <c r="H847" s="1"/>
      <c r="K847" s="2"/>
    </row>
    <row r="848" spans="1:11" ht="14.4" x14ac:dyDescent="0.3">
      <c r="A848" s="3"/>
      <c r="H848" s="1"/>
      <c r="K848" s="2"/>
    </row>
    <row r="849" spans="1:11" ht="14.4" x14ac:dyDescent="0.3">
      <c r="A849" s="3"/>
      <c r="H849" s="1"/>
      <c r="K849" s="2"/>
    </row>
    <row r="850" spans="1:11" ht="14.4" x14ac:dyDescent="0.3">
      <c r="A850" s="3"/>
      <c r="H850" s="1"/>
      <c r="K850" s="2"/>
    </row>
    <row r="851" spans="1:11" ht="14.4" x14ac:dyDescent="0.3">
      <c r="A851" s="3"/>
      <c r="H851" s="1"/>
      <c r="K851" s="2"/>
    </row>
    <row r="852" spans="1:11" ht="14.4" x14ac:dyDescent="0.3">
      <c r="A852" s="3"/>
      <c r="H852" s="1"/>
      <c r="K852" s="2"/>
    </row>
    <row r="853" spans="1:11" ht="14.4" x14ac:dyDescent="0.3">
      <c r="A853" s="3"/>
      <c r="H853" s="1"/>
      <c r="K853" s="2"/>
    </row>
    <row r="854" spans="1:11" ht="14.4" x14ac:dyDescent="0.3">
      <c r="A854" s="3"/>
      <c r="H854" s="1"/>
      <c r="K854" s="2"/>
    </row>
    <row r="855" spans="1:11" ht="14.4" x14ac:dyDescent="0.3">
      <c r="A855" s="3"/>
      <c r="H855" s="1"/>
      <c r="K855" s="2"/>
    </row>
    <row r="856" spans="1:11" ht="14.4" x14ac:dyDescent="0.3">
      <c r="A856" s="3"/>
      <c r="H856" s="1"/>
      <c r="K856" s="2"/>
    </row>
    <row r="857" spans="1:11" ht="14.4" x14ac:dyDescent="0.3">
      <c r="A857" s="3"/>
      <c r="H857" s="1"/>
      <c r="K857" s="2"/>
    </row>
    <row r="858" spans="1:11" ht="14.4" x14ac:dyDescent="0.3">
      <c r="A858" s="3"/>
      <c r="H858" s="1"/>
      <c r="K858" s="2"/>
    </row>
    <row r="859" spans="1:11" ht="14.4" x14ac:dyDescent="0.3">
      <c r="A859" s="3"/>
      <c r="H859" s="1"/>
      <c r="K859" s="2"/>
    </row>
    <row r="860" spans="1:11" ht="14.4" x14ac:dyDescent="0.3">
      <c r="A860" s="3"/>
      <c r="H860" s="1"/>
      <c r="K860" s="2"/>
    </row>
    <row r="861" spans="1:11" ht="14.4" x14ac:dyDescent="0.3">
      <c r="A861" s="3"/>
      <c r="H861" s="1"/>
      <c r="K861" s="2"/>
    </row>
    <row r="862" spans="1:11" ht="14.4" x14ac:dyDescent="0.3">
      <c r="A862" s="3"/>
      <c r="H862" s="1"/>
      <c r="K862" s="2"/>
    </row>
    <row r="863" spans="1:11" ht="14.4" x14ac:dyDescent="0.3">
      <c r="A863" s="3"/>
      <c r="H863" s="1"/>
      <c r="K863" s="2"/>
    </row>
    <row r="864" spans="1:11" ht="14.4" x14ac:dyDescent="0.3">
      <c r="A864" s="3"/>
      <c r="H864" s="1"/>
      <c r="K864" s="2"/>
    </row>
    <row r="865" spans="1:11" ht="14.4" x14ac:dyDescent="0.3">
      <c r="A865" s="3"/>
      <c r="H865" s="1"/>
      <c r="K865" s="2"/>
    </row>
    <row r="866" spans="1:11" ht="14.4" x14ac:dyDescent="0.3">
      <c r="A866" s="3"/>
      <c r="H866" s="1"/>
      <c r="K866" s="2"/>
    </row>
    <row r="867" spans="1:11" ht="14.4" x14ac:dyDescent="0.3">
      <c r="A867" s="3"/>
      <c r="H867" s="1"/>
      <c r="K867" s="2"/>
    </row>
  </sheetData>
  <mergeCells count="5">
    <mergeCell ref="A3:I3"/>
    <mergeCell ref="J6:L6"/>
    <mergeCell ref="B4:I4"/>
    <mergeCell ref="B6:I6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23"/>
  <sheetViews>
    <sheetView topLeftCell="A10" zoomScale="70" zoomScaleNormal="70" workbookViewId="0">
      <selection activeCell="H36" sqref="H36"/>
    </sheetView>
  </sheetViews>
  <sheetFormatPr baseColWidth="10" defaultColWidth="14.44140625" defaultRowHeight="15" customHeight="1" x14ac:dyDescent="0.3"/>
  <cols>
    <col min="1" max="1" width="6.5546875" customWidth="1"/>
    <col min="3" max="3" width="42.5546875" customWidth="1"/>
    <col min="4" max="4" width="29.44140625" customWidth="1"/>
    <col min="9" max="9" width="18" customWidth="1"/>
    <col min="10" max="10" width="37.44140625" customWidth="1"/>
  </cols>
  <sheetData>
    <row r="1" spans="1:10" ht="14.4" x14ac:dyDescent="0.3">
      <c r="A1" s="220" t="s">
        <v>84</v>
      </c>
      <c r="B1" s="220" t="s">
        <v>1</v>
      </c>
      <c r="C1" s="220" t="s">
        <v>2</v>
      </c>
      <c r="D1" s="220" t="s">
        <v>3</v>
      </c>
      <c r="E1" s="220" t="s">
        <v>4</v>
      </c>
      <c r="F1" s="220" t="s">
        <v>5</v>
      </c>
      <c r="G1" s="220" t="s">
        <v>6</v>
      </c>
      <c r="H1" s="220" t="s">
        <v>7</v>
      </c>
      <c r="I1" s="220" t="s">
        <v>8</v>
      </c>
      <c r="J1" s="220" t="s">
        <v>9</v>
      </c>
    </row>
    <row r="2" spans="1:10" ht="14.4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4.4" x14ac:dyDescent="0.3">
      <c r="A3" s="233" t="s">
        <v>10</v>
      </c>
      <c r="B3" s="223" t="s">
        <v>85</v>
      </c>
      <c r="C3" s="4" t="s">
        <v>11</v>
      </c>
      <c r="D3" s="236" t="s">
        <v>12</v>
      </c>
      <c r="E3" s="5" t="s">
        <v>13</v>
      </c>
      <c r="F3" s="5">
        <v>1</v>
      </c>
      <c r="G3" s="1"/>
      <c r="H3" s="6">
        <v>200000</v>
      </c>
      <c r="I3" s="6">
        <f t="shared" ref="I3:I5" si="0">F3*H3</f>
        <v>200000</v>
      </c>
      <c r="J3" s="44" t="s">
        <v>86</v>
      </c>
    </row>
    <row r="4" spans="1:10" ht="14.4" x14ac:dyDescent="0.3">
      <c r="A4" s="224"/>
      <c r="B4" s="224"/>
      <c r="C4" s="7" t="s">
        <v>14</v>
      </c>
      <c r="D4" s="230"/>
      <c r="E4" s="5" t="s">
        <v>15</v>
      </c>
      <c r="F4" s="5">
        <v>2</v>
      </c>
      <c r="G4" s="7"/>
      <c r="H4" s="8">
        <v>120000</v>
      </c>
      <c r="I4" s="6">
        <f t="shared" si="0"/>
        <v>240000</v>
      </c>
      <c r="J4" s="45"/>
    </row>
    <row r="5" spans="1:10" ht="14.4" x14ac:dyDescent="0.3">
      <c r="A5" s="224"/>
      <c r="B5" s="224"/>
      <c r="C5" s="7" t="s">
        <v>87</v>
      </c>
      <c r="D5" s="230"/>
      <c r="E5" s="5" t="s">
        <v>13</v>
      </c>
      <c r="F5" s="5">
        <v>1</v>
      </c>
      <c r="G5" s="7"/>
      <c r="H5" s="8">
        <v>200000</v>
      </c>
      <c r="I5" s="6">
        <f t="shared" si="0"/>
        <v>200000</v>
      </c>
      <c r="J5" s="45"/>
    </row>
    <row r="6" spans="1:10" ht="14.4" x14ac:dyDescent="0.3">
      <c r="A6" s="224"/>
      <c r="B6" s="224"/>
      <c r="C6" s="7" t="s">
        <v>88</v>
      </c>
      <c r="D6" s="230"/>
      <c r="E6" s="5" t="s">
        <v>13</v>
      </c>
      <c r="F6" s="5">
        <v>1</v>
      </c>
      <c r="G6" s="7"/>
      <c r="H6" s="8">
        <v>200000</v>
      </c>
      <c r="I6" s="6">
        <f>H6*F6</f>
        <v>200000</v>
      </c>
      <c r="J6" s="45"/>
    </row>
    <row r="7" spans="1:10" ht="14.4" x14ac:dyDescent="0.3">
      <c r="A7" s="224"/>
      <c r="B7" s="224"/>
      <c r="C7" s="7" t="s">
        <v>89</v>
      </c>
      <c r="D7" s="230"/>
      <c r="E7" s="5" t="s">
        <v>16</v>
      </c>
      <c r="F7" s="5">
        <v>25</v>
      </c>
      <c r="G7" s="7"/>
      <c r="H7" s="8">
        <v>5000</v>
      </c>
      <c r="I7" s="6">
        <f t="shared" ref="I7:I8" si="1">F7*H7</f>
        <v>125000</v>
      </c>
      <c r="J7" s="45"/>
    </row>
    <row r="8" spans="1:10" ht="14.4" x14ac:dyDescent="0.3">
      <c r="A8" s="224"/>
      <c r="B8" s="224"/>
      <c r="C8" s="7" t="s">
        <v>90</v>
      </c>
      <c r="D8" s="230"/>
      <c r="E8" s="5" t="s">
        <v>16</v>
      </c>
      <c r="F8" s="5">
        <v>30</v>
      </c>
      <c r="G8" s="1"/>
      <c r="H8" s="6">
        <f>(12000*1)</f>
        <v>12000</v>
      </c>
      <c r="I8" s="6">
        <f t="shared" si="1"/>
        <v>360000</v>
      </c>
      <c r="J8" s="45"/>
    </row>
    <row r="9" spans="1:10" ht="14.4" x14ac:dyDescent="0.3">
      <c r="A9" s="224"/>
      <c r="B9" s="224"/>
      <c r="C9" s="7" t="s">
        <v>91</v>
      </c>
      <c r="D9" s="230"/>
      <c r="E9" s="5" t="s">
        <v>16</v>
      </c>
      <c r="F9" s="5">
        <v>30</v>
      </c>
      <c r="G9" s="1"/>
      <c r="H9" s="8">
        <v>12000</v>
      </c>
      <c r="I9" s="6">
        <f>H9*F9</f>
        <v>360000</v>
      </c>
      <c r="J9" s="45"/>
    </row>
    <row r="10" spans="1:10" ht="14.4" x14ac:dyDescent="0.3">
      <c r="A10" s="224"/>
      <c r="B10" s="224"/>
      <c r="C10" s="9"/>
      <c r="D10" s="9"/>
      <c r="E10" s="9"/>
      <c r="F10" s="9"/>
      <c r="G10" s="10" t="s">
        <v>6</v>
      </c>
      <c r="H10" s="9"/>
      <c r="I10" s="9"/>
      <c r="J10" s="46"/>
    </row>
    <row r="11" spans="1:10" ht="14.4" x14ac:dyDescent="0.3">
      <c r="A11" s="224"/>
      <c r="B11" s="224"/>
      <c r="C11" s="7" t="s">
        <v>92</v>
      </c>
      <c r="D11" s="236" t="s">
        <v>93</v>
      </c>
      <c r="E11" s="5" t="s">
        <v>17</v>
      </c>
      <c r="F11" s="11">
        <f>2</f>
        <v>2</v>
      </c>
      <c r="G11" s="7">
        <v>1</v>
      </c>
      <c r="H11" s="6">
        <f>((25000*2)+(25000+25000))</f>
        <v>100000</v>
      </c>
      <c r="I11" s="6">
        <f t="shared" ref="I11:I12" si="2">F11*H11</f>
        <v>200000</v>
      </c>
      <c r="J11" s="44" t="s">
        <v>94</v>
      </c>
    </row>
    <row r="12" spans="1:10" ht="14.4" x14ac:dyDescent="0.3">
      <c r="A12" s="224"/>
      <c r="B12" s="224"/>
      <c r="C12" s="7" t="s">
        <v>18</v>
      </c>
      <c r="D12" s="230"/>
      <c r="E12" s="5" t="s">
        <v>15</v>
      </c>
      <c r="F12" s="5">
        <v>6</v>
      </c>
      <c r="G12" s="7">
        <v>1</v>
      </c>
      <c r="H12" s="6">
        <f>150000</f>
        <v>150000</v>
      </c>
      <c r="I12" s="6">
        <f t="shared" si="2"/>
        <v>900000</v>
      </c>
      <c r="J12" s="45"/>
    </row>
    <row r="13" spans="1:10" ht="14.4" x14ac:dyDescent="0.3">
      <c r="A13" s="224"/>
      <c r="B13" s="224"/>
      <c r="C13" s="7" t="s">
        <v>25</v>
      </c>
      <c r="D13" s="230"/>
      <c r="E13" s="5" t="s">
        <v>17</v>
      </c>
      <c r="F13" s="5">
        <v>1</v>
      </c>
      <c r="G13" s="7">
        <v>2</v>
      </c>
      <c r="H13" s="6">
        <f>(50000)+(50000)+(80000)</f>
        <v>180000</v>
      </c>
      <c r="I13" s="6">
        <f t="shared" ref="I13:I16" si="3">F13*H13*G13</f>
        <v>360000</v>
      </c>
      <c r="J13" s="44" t="s">
        <v>26</v>
      </c>
    </row>
    <row r="14" spans="1:10" ht="14.4" x14ac:dyDescent="0.3">
      <c r="A14" s="224"/>
      <c r="B14" s="224"/>
      <c r="C14" s="7" t="s">
        <v>27</v>
      </c>
      <c r="D14" s="230"/>
      <c r="E14" s="5" t="s">
        <v>13</v>
      </c>
      <c r="F14" s="5">
        <v>1</v>
      </c>
      <c r="G14" s="7">
        <v>1</v>
      </c>
      <c r="H14" s="8">
        <v>1300000</v>
      </c>
      <c r="I14" s="6">
        <f t="shared" si="3"/>
        <v>1300000</v>
      </c>
      <c r="J14" s="45"/>
    </row>
    <row r="15" spans="1:10" ht="14.4" x14ac:dyDescent="0.3">
      <c r="A15" s="224"/>
      <c r="B15" s="224"/>
      <c r="C15" s="7" t="s">
        <v>19</v>
      </c>
      <c r="D15" s="230"/>
      <c r="E15" s="5" t="s">
        <v>15</v>
      </c>
      <c r="F15" s="5">
        <v>2</v>
      </c>
      <c r="G15" s="7">
        <v>3</v>
      </c>
      <c r="H15" s="6">
        <f>(50000)+(50000)</f>
        <v>100000</v>
      </c>
      <c r="I15" s="6">
        <f t="shared" si="3"/>
        <v>600000</v>
      </c>
      <c r="J15" s="44" t="s">
        <v>95</v>
      </c>
    </row>
    <row r="16" spans="1:10" ht="14.4" x14ac:dyDescent="0.3">
      <c r="A16" s="224"/>
      <c r="B16" s="224"/>
      <c r="C16" s="7" t="s">
        <v>20</v>
      </c>
      <c r="D16" s="230"/>
      <c r="E16" s="5" t="s">
        <v>15</v>
      </c>
      <c r="F16" s="5">
        <v>20</v>
      </c>
      <c r="G16" s="7">
        <v>2</v>
      </c>
      <c r="H16" s="6">
        <f>150000</f>
        <v>150000</v>
      </c>
      <c r="I16" s="6">
        <f t="shared" si="3"/>
        <v>6000000</v>
      </c>
      <c r="J16" s="45"/>
    </row>
    <row r="17" spans="1:10" ht="14.4" x14ac:dyDescent="0.3">
      <c r="A17" s="224"/>
      <c r="B17" s="224"/>
      <c r="C17" s="9"/>
      <c r="D17" s="12"/>
      <c r="E17" s="12"/>
      <c r="F17" s="12"/>
      <c r="G17" s="13"/>
      <c r="H17" s="14"/>
      <c r="I17" s="14"/>
      <c r="J17" s="46"/>
    </row>
    <row r="18" spans="1:10" ht="14.4" x14ac:dyDescent="0.3">
      <c r="A18" s="224"/>
      <c r="B18" s="224"/>
      <c r="C18" s="7" t="s">
        <v>21</v>
      </c>
      <c r="D18" s="5" t="s">
        <v>96</v>
      </c>
      <c r="E18" s="5" t="s">
        <v>13</v>
      </c>
      <c r="F18" s="5">
        <v>2</v>
      </c>
      <c r="G18" s="1"/>
      <c r="H18" s="8">
        <v>80000</v>
      </c>
      <c r="I18" s="6">
        <f t="shared" ref="I18:I19" si="4">F18*H18</f>
        <v>160000</v>
      </c>
      <c r="J18" s="45"/>
    </row>
    <row r="19" spans="1:10" ht="14.4" x14ac:dyDescent="0.3">
      <c r="A19" s="224"/>
      <c r="B19" s="224"/>
      <c r="C19" s="7" t="s">
        <v>22</v>
      </c>
      <c r="D19" s="5" t="s">
        <v>97</v>
      </c>
      <c r="E19" s="5" t="s">
        <v>16</v>
      </c>
      <c r="F19" s="5">
        <v>2</v>
      </c>
      <c r="G19" s="7"/>
      <c r="H19" s="8">
        <v>250000</v>
      </c>
      <c r="I19" s="6">
        <f t="shared" si="4"/>
        <v>500000</v>
      </c>
      <c r="J19" s="45"/>
    </row>
    <row r="20" spans="1:10" ht="14.4" x14ac:dyDescent="0.3">
      <c r="A20" s="224"/>
      <c r="B20" s="222"/>
      <c r="C20" s="235"/>
      <c r="D20" s="230"/>
      <c r="E20" s="230"/>
      <c r="F20" s="230"/>
      <c r="G20" s="230"/>
      <c r="H20" s="230"/>
      <c r="I20" s="237">
        <f>SUM(I3:I19)</f>
        <v>11705000</v>
      </c>
      <c r="J20" s="226"/>
    </row>
    <row r="21" spans="1:10" ht="14.4" x14ac:dyDescent="0.3">
      <c r="A21" s="224"/>
      <c r="B21" s="221"/>
      <c r="C21" s="230"/>
      <c r="D21" s="230"/>
      <c r="E21" s="230"/>
      <c r="F21" s="230"/>
      <c r="G21" s="230"/>
      <c r="H21" s="230"/>
      <c r="I21" s="230"/>
      <c r="J21" s="226"/>
    </row>
    <row r="22" spans="1:10" ht="14.4" x14ac:dyDescent="0.3">
      <c r="A22" s="224"/>
      <c r="B22" s="223" t="s">
        <v>98</v>
      </c>
      <c r="C22" s="4" t="s">
        <v>11</v>
      </c>
      <c r="D22" s="236" t="s">
        <v>23</v>
      </c>
      <c r="E22" s="5" t="s">
        <v>13</v>
      </c>
      <c r="F22" s="5">
        <v>1</v>
      </c>
      <c r="G22" s="1"/>
      <c r="H22" s="8">
        <v>100000</v>
      </c>
      <c r="I22" s="6">
        <f>F22*H22</f>
        <v>100000</v>
      </c>
      <c r="J22" s="45"/>
    </row>
    <row r="23" spans="1:10" ht="14.4" x14ac:dyDescent="0.3">
      <c r="A23" s="224"/>
      <c r="B23" s="224"/>
      <c r="C23" s="7" t="s">
        <v>99</v>
      </c>
      <c r="D23" s="230"/>
      <c r="E23" s="5" t="s">
        <v>13</v>
      </c>
      <c r="F23" s="5">
        <v>1</v>
      </c>
      <c r="G23" s="1"/>
      <c r="H23" s="8">
        <v>200000</v>
      </c>
      <c r="I23" s="6">
        <f>H23*F23</f>
        <v>200000</v>
      </c>
      <c r="J23" s="45"/>
    </row>
    <row r="24" spans="1:10" ht="14.4" x14ac:dyDescent="0.3">
      <c r="A24" s="224"/>
      <c r="B24" s="224"/>
      <c r="C24" s="7" t="s">
        <v>100</v>
      </c>
      <c r="D24" s="230"/>
      <c r="E24" s="5" t="s">
        <v>13</v>
      </c>
      <c r="F24" s="5">
        <v>3</v>
      </c>
      <c r="G24" s="1"/>
      <c r="H24" s="8">
        <v>200000</v>
      </c>
      <c r="I24" s="6">
        <f t="shared" ref="I24:I26" si="5">F24*H24</f>
        <v>600000</v>
      </c>
      <c r="J24" s="45"/>
    </row>
    <row r="25" spans="1:10" ht="14.4" x14ac:dyDescent="0.3">
      <c r="A25" s="224"/>
      <c r="B25" s="224"/>
      <c r="C25" s="7" t="s">
        <v>24</v>
      </c>
      <c r="D25" s="230"/>
      <c r="E25" s="5" t="s">
        <v>15</v>
      </c>
      <c r="F25" s="5">
        <v>1</v>
      </c>
      <c r="G25" s="7"/>
      <c r="H25" s="8">
        <v>40000</v>
      </c>
      <c r="I25" s="6">
        <f t="shared" si="5"/>
        <v>40000</v>
      </c>
      <c r="J25" s="45"/>
    </row>
    <row r="26" spans="1:10" ht="14.4" x14ac:dyDescent="0.3">
      <c r="A26" s="224"/>
      <c r="B26" s="224"/>
      <c r="C26" s="7" t="s">
        <v>101</v>
      </c>
      <c r="D26" s="230"/>
      <c r="E26" s="5" t="s">
        <v>16</v>
      </c>
      <c r="F26" s="5">
        <v>30</v>
      </c>
      <c r="G26" s="1"/>
      <c r="H26" s="6">
        <f>(12000*1)</f>
        <v>12000</v>
      </c>
      <c r="I26" s="6">
        <f t="shared" si="5"/>
        <v>360000</v>
      </c>
      <c r="J26" s="45"/>
    </row>
    <row r="27" spans="1:10" ht="14.4" x14ac:dyDescent="0.3">
      <c r="A27" s="224"/>
      <c r="B27" s="224"/>
      <c r="C27" s="9"/>
      <c r="D27" s="12"/>
      <c r="E27" s="12"/>
      <c r="F27" s="12"/>
      <c r="G27" s="10" t="s">
        <v>6</v>
      </c>
      <c r="H27" s="14"/>
      <c r="I27" s="14"/>
      <c r="J27" s="46"/>
    </row>
    <row r="28" spans="1:10" ht="14.4" x14ac:dyDescent="0.3">
      <c r="A28" s="224"/>
      <c r="B28" s="224"/>
      <c r="C28" s="7" t="s">
        <v>92</v>
      </c>
      <c r="D28" s="236" t="s">
        <v>102</v>
      </c>
      <c r="E28" s="5" t="s">
        <v>17</v>
      </c>
      <c r="F28" s="11">
        <f>1</f>
        <v>1</v>
      </c>
      <c r="G28" s="7">
        <v>1</v>
      </c>
      <c r="H28" s="6">
        <f>((25000*2)+(25000+25000))</f>
        <v>100000</v>
      </c>
      <c r="I28" s="6">
        <f t="shared" ref="I28:I29" si="6">F28*H28</f>
        <v>100000</v>
      </c>
      <c r="J28" s="44" t="s">
        <v>94</v>
      </c>
    </row>
    <row r="29" spans="1:10" ht="14.4" x14ac:dyDescent="0.3">
      <c r="A29" s="224"/>
      <c r="B29" s="224"/>
      <c r="C29" s="7" t="s">
        <v>18</v>
      </c>
      <c r="D29" s="230"/>
      <c r="E29" s="5" t="s">
        <v>15</v>
      </c>
      <c r="F29" s="5">
        <v>3</v>
      </c>
      <c r="G29" s="7">
        <v>1</v>
      </c>
      <c r="H29" s="6">
        <f>150000</f>
        <v>150000</v>
      </c>
      <c r="I29" s="6">
        <f t="shared" si="6"/>
        <v>450000</v>
      </c>
      <c r="J29" s="45"/>
    </row>
    <row r="30" spans="1:10" ht="14.4" x14ac:dyDescent="0.3">
      <c r="A30" s="224"/>
      <c r="B30" s="224"/>
      <c r="C30" s="7" t="s">
        <v>28</v>
      </c>
      <c r="D30" s="230"/>
      <c r="E30" s="5" t="s">
        <v>15</v>
      </c>
      <c r="F30" s="5">
        <v>1</v>
      </c>
      <c r="G30" s="7">
        <v>2</v>
      </c>
      <c r="H30" s="6">
        <f>(50000)+(50000)+(60000)</f>
        <v>160000</v>
      </c>
      <c r="I30" s="6">
        <f>F30*H30*G30</f>
        <v>320000</v>
      </c>
      <c r="J30" s="44" t="s">
        <v>26</v>
      </c>
    </row>
    <row r="31" spans="1:10" ht="14.4" x14ac:dyDescent="0.3">
      <c r="A31" s="224"/>
      <c r="B31" s="224"/>
      <c r="C31" s="7" t="s">
        <v>103</v>
      </c>
      <c r="D31" s="230"/>
      <c r="E31" s="5" t="s">
        <v>13</v>
      </c>
      <c r="F31" s="5">
        <v>1</v>
      </c>
      <c r="G31" s="7">
        <v>1</v>
      </c>
      <c r="H31" s="8">
        <v>1300000</v>
      </c>
      <c r="I31" s="6">
        <f>F31*H31</f>
        <v>1300000</v>
      </c>
      <c r="J31" s="47"/>
    </row>
    <row r="32" spans="1:10" ht="14.4" x14ac:dyDescent="0.3">
      <c r="A32" s="224"/>
      <c r="B32" s="224"/>
      <c r="C32" s="7" t="s">
        <v>29</v>
      </c>
      <c r="D32" s="230"/>
      <c r="E32" s="5" t="s">
        <v>15</v>
      </c>
      <c r="F32" s="5">
        <v>1</v>
      </c>
      <c r="G32" s="7">
        <v>3</v>
      </c>
      <c r="H32" s="8">
        <f>(50000)+(50000)</f>
        <v>100000</v>
      </c>
      <c r="I32" s="6">
        <f>F32*H32*G32</f>
        <v>300000</v>
      </c>
      <c r="J32" s="44" t="s">
        <v>104</v>
      </c>
    </row>
    <row r="33" spans="1:10" ht="14.4" x14ac:dyDescent="0.3">
      <c r="A33" s="224"/>
      <c r="B33" s="224"/>
      <c r="C33" s="7" t="s">
        <v>30</v>
      </c>
      <c r="D33" s="230"/>
      <c r="E33" s="5" t="s">
        <v>15</v>
      </c>
      <c r="F33" s="5">
        <v>10</v>
      </c>
      <c r="G33" s="7">
        <v>2</v>
      </c>
      <c r="H33" s="8">
        <f>150000</f>
        <v>150000</v>
      </c>
      <c r="I33" s="6">
        <f>F33*G33*H33</f>
        <v>3000000</v>
      </c>
      <c r="J33" s="45"/>
    </row>
    <row r="34" spans="1:10" ht="14.4" x14ac:dyDescent="0.3">
      <c r="A34" s="224"/>
      <c r="B34" s="224"/>
      <c r="C34" s="9"/>
      <c r="D34" s="12"/>
      <c r="E34" s="12"/>
      <c r="F34" s="12"/>
      <c r="G34" s="13"/>
      <c r="H34" s="14"/>
      <c r="I34" s="14"/>
      <c r="J34" s="46"/>
    </row>
    <row r="35" spans="1:10" ht="14.4" x14ac:dyDescent="0.3">
      <c r="A35" s="224"/>
      <c r="B35" s="224"/>
      <c r="C35" s="7" t="s">
        <v>57</v>
      </c>
      <c r="D35" s="5"/>
      <c r="E35" s="5" t="s">
        <v>13</v>
      </c>
      <c r="F35" s="5">
        <v>0.3</v>
      </c>
      <c r="G35" s="1"/>
      <c r="H35" s="6">
        <f>1100000*5</f>
        <v>5500000</v>
      </c>
      <c r="I35" s="6">
        <f t="shared" ref="I35:I38" si="7">F35*H35</f>
        <v>1650000</v>
      </c>
      <c r="J35" s="45"/>
    </row>
    <row r="36" spans="1:10" ht="14.4" x14ac:dyDescent="0.3">
      <c r="A36" s="224"/>
      <c r="B36" s="224"/>
      <c r="C36" s="7" t="s">
        <v>31</v>
      </c>
      <c r="D36" s="5"/>
      <c r="E36" s="5" t="s">
        <v>13</v>
      </c>
      <c r="F36" s="5">
        <v>0.2</v>
      </c>
      <c r="G36" s="1"/>
      <c r="H36" s="6">
        <f>(1800000*2)*6</f>
        <v>21600000</v>
      </c>
      <c r="I36" s="6">
        <f t="shared" si="7"/>
        <v>4320000</v>
      </c>
      <c r="J36" s="45"/>
    </row>
    <row r="37" spans="1:10" ht="14.4" x14ac:dyDescent="0.3">
      <c r="A37" s="224"/>
      <c r="B37" s="224"/>
      <c r="C37" s="7" t="s">
        <v>21</v>
      </c>
      <c r="D37" s="5"/>
      <c r="E37" s="5" t="s">
        <v>13</v>
      </c>
      <c r="F37" s="5">
        <v>1</v>
      </c>
      <c r="H37" s="8">
        <v>80000</v>
      </c>
      <c r="I37" s="6">
        <f t="shared" si="7"/>
        <v>80000</v>
      </c>
      <c r="J37" s="45"/>
    </row>
    <row r="38" spans="1:10" ht="14.4" x14ac:dyDescent="0.3">
      <c r="A38" s="224"/>
      <c r="B38" s="224"/>
      <c r="C38" s="7" t="s">
        <v>105</v>
      </c>
      <c r="D38" s="5" t="s">
        <v>106</v>
      </c>
      <c r="E38" s="5" t="s">
        <v>16</v>
      </c>
      <c r="F38" s="5">
        <v>1</v>
      </c>
      <c r="G38" s="7"/>
      <c r="H38" s="8">
        <v>250000</v>
      </c>
      <c r="I38" s="6">
        <f t="shared" si="7"/>
        <v>250000</v>
      </c>
      <c r="J38" s="45"/>
    </row>
    <row r="39" spans="1:10" ht="14.4" x14ac:dyDescent="0.3">
      <c r="A39" s="224"/>
      <c r="B39" s="221"/>
      <c r="C39" s="18"/>
      <c r="D39" s="15"/>
      <c r="E39" s="15"/>
      <c r="F39" s="15"/>
      <c r="G39" s="16"/>
      <c r="H39" s="17"/>
      <c r="I39" s="234">
        <f>SUM(I22:I38)</f>
        <v>13070000</v>
      </c>
      <c r="J39" s="226"/>
    </row>
    <row r="40" spans="1:10" ht="14.4" x14ac:dyDescent="0.3">
      <c r="A40" s="224"/>
      <c r="B40" s="227" t="s">
        <v>107</v>
      </c>
      <c r="C40" s="240"/>
      <c r="D40" s="230"/>
      <c r="E40" s="230"/>
      <c r="F40" s="230"/>
      <c r="G40" s="230"/>
      <c r="H40" s="230"/>
      <c r="I40" s="241">
        <f>I20+I39</f>
        <v>24775000</v>
      </c>
      <c r="J40" s="226"/>
    </row>
    <row r="41" spans="1:10" ht="14.4" x14ac:dyDescent="0.3">
      <c r="A41" s="224"/>
      <c r="B41" s="221"/>
      <c r="C41" s="230"/>
      <c r="D41" s="230"/>
      <c r="E41" s="230"/>
      <c r="F41" s="230"/>
      <c r="G41" s="230"/>
      <c r="H41" s="230"/>
      <c r="I41" s="230"/>
      <c r="J41" s="226"/>
    </row>
    <row r="42" spans="1:10" ht="14.4" x14ac:dyDescent="0.3">
      <c r="A42" s="224"/>
      <c r="B42" s="229"/>
      <c r="C42" s="34" t="s">
        <v>82</v>
      </c>
      <c r="D42" s="14"/>
      <c r="E42" s="14"/>
      <c r="F42" s="14"/>
      <c r="G42" s="35">
        <v>0.08</v>
      </c>
      <c r="H42" s="13"/>
      <c r="I42" s="225">
        <f>G42*I40</f>
        <v>1982000</v>
      </c>
      <c r="J42" s="226"/>
    </row>
    <row r="43" spans="1:10" ht="14.4" x14ac:dyDescent="0.3">
      <c r="A43" s="224"/>
      <c r="B43" s="230"/>
      <c r="C43" s="34" t="s">
        <v>39</v>
      </c>
      <c r="D43" s="14"/>
      <c r="E43" s="14"/>
      <c r="F43" s="14"/>
      <c r="G43" s="35">
        <v>0.05</v>
      </c>
      <c r="H43" s="13"/>
      <c r="I43" s="225">
        <f>I40*G43</f>
        <v>1238750</v>
      </c>
      <c r="J43" s="226"/>
    </row>
    <row r="44" spans="1:10" ht="14.4" x14ac:dyDescent="0.3">
      <c r="A44" s="224"/>
      <c r="B44" s="230"/>
      <c r="C44" s="34" t="s">
        <v>83</v>
      </c>
      <c r="D44" s="14"/>
      <c r="E44" s="14"/>
      <c r="F44" s="14"/>
      <c r="G44" s="35">
        <v>0.05</v>
      </c>
      <c r="H44" s="13"/>
      <c r="I44" s="225">
        <f>I40*G44</f>
        <v>1238750</v>
      </c>
      <c r="J44" s="226"/>
    </row>
    <row r="45" spans="1:10" ht="15" customHeight="1" x14ac:dyDescent="0.35">
      <c r="A45" s="224"/>
      <c r="B45" s="37"/>
      <c r="C45" s="38"/>
      <c r="D45" s="38"/>
      <c r="E45" s="38"/>
      <c r="F45" s="38"/>
      <c r="G45" s="38"/>
      <c r="H45" s="39"/>
      <c r="I45" s="231"/>
      <c r="J45" s="226"/>
    </row>
    <row r="46" spans="1:10" ht="15" customHeight="1" x14ac:dyDescent="0.35">
      <c r="A46" s="224"/>
      <c r="B46" s="48" t="s">
        <v>108</v>
      </c>
      <c r="C46" s="40"/>
      <c r="D46" s="40"/>
      <c r="E46" s="40"/>
      <c r="F46" s="40"/>
      <c r="G46" s="40"/>
      <c r="H46" s="41"/>
      <c r="I46" s="232">
        <f>I42+I43+I44</f>
        <v>4459500</v>
      </c>
      <c r="J46" s="226"/>
    </row>
    <row r="47" spans="1:10" ht="14.4" x14ac:dyDescent="0.3">
      <c r="A47" s="224"/>
      <c r="B47" s="228" t="s">
        <v>109</v>
      </c>
      <c r="C47" s="239"/>
      <c r="D47" s="230"/>
      <c r="E47" s="230"/>
      <c r="F47" s="230"/>
      <c r="G47" s="230"/>
      <c r="H47" s="230"/>
      <c r="I47" s="230"/>
      <c r="J47" s="238">
        <f>I40+I46</f>
        <v>29234500</v>
      </c>
    </row>
    <row r="48" spans="1:10" ht="14.4" x14ac:dyDescent="0.3">
      <c r="A48" s="221"/>
      <c r="B48" s="221"/>
      <c r="C48" s="230"/>
      <c r="D48" s="230"/>
      <c r="E48" s="230"/>
      <c r="F48" s="230"/>
      <c r="G48" s="230"/>
      <c r="H48" s="230"/>
      <c r="I48" s="230"/>
      <c r="J48" s="226"/>
    </row>
    <row r="49" spans="1:1" ht="14.4" x14ac:dyDescent="0.3">
      <c r="A49" s="50"/>
    </row>
    <row r="50" spans="1:1" ht="14.4" x14ac:dyDescent="0.3">
      <c r="A50" s="50"/>
    </row>
    <row r="51" spans="1:1" ht="14.4" x14ac:dyDescent="0.3">
      <c r="A51" s="50"/>
    </row>
    <row r="52" spans="1:1" ht="14.4" x14ac:dyDescent="0.3">
      <c r="A52" s="50"/>
    </row>
    <row r="53" spans="1:1" ht="14.4" x14ac:dyDescent="0.3">
      <c r="A53" s="50"/>
    </row>
    <row r="54" spans="1:1" ht="14.4" x14ac:dyDescent="0.3">
      <c r="A54" s="50"/>
    </row>
    <row r="55" spans="1:1" ht="14.4" x14ac:dyDescent="0.3">
      <c r="A55" s="50"/>
    </row>
    <row r="56" spans="1:1" ht="14.4" x14ac:dyDescent="0.3">
      <c r="A56" s="50"/>
    </row>
    <row r="57" spans="1:1" ht="14.4" x14ac:dyDescent="0.3">
      <c r="A57" s="50"/>
    </row>
    <row r="58" spans="1:1" ht="14.4" x14ac:dyDescent="0.3">
      <c r="A58" s="50"/>
    </row>
    <row r="59" spans="1:1" ht="14.4" x14ac:dyDescent="0.3">
      <c r="A59" s="50"/>
    </row>
    <row r="60" spans="1:1" ht="14.4" x14ac:dyDescent="0.3">
      <c r="A60" s="50"/>
    </row>
    <row r="61" spans="1:1" ht="14.4" x14ac:dyDescent="0.3">
      <c r="A61" s="50"/>
    </row>
    <row r="62" spans="1:1" ht="14.4" x14ac:dyDescent="0.3">
      <c r="A62" s="50"/>
    </row>
    <row r="63" spans="1:1" ht="14.4" x14ac:dyDescent="0.3">
      <c r="A63" s="50"/>
    </row>
    <row r="64" spans="1:1" ht="14.4" x14ac:dyDescent="0.3">
      <c r="A64" s="50"/>
    </row>
    <row r="65" spans="1:1" ht="14.4" x14ac:dyDescent="0.3">
      <c r="A65" s="50"/>
    </row>
    <row r="66" spans="1:1" ht="14.4" x14ac:dyDescent="0.3">
      <c r="A66" s="50"/>
    </row>
    <row r="67" spans="1:1" ht="14.4" x14ac:dyDescent="0.3">
      <c r="A67" s="50"/>
    </row>
    <row r="68" spans="1:1" ht="14.4" x14ac:dyDescent="0.3">
      <c r="A68" s="50"/>
    </row>
    <row r="69" spans="1:1" ht="14.4" x14ac:dyDescent="0.3">
      <c r="A69" s="50"/>
    </row>
    <row r="70" spans="1:1" ht="14.4" x14ac:dyDescent="0.3">
      <c r="A70" s="50"/>
    </row>
    <row r="71" spans="1:1" ht="14.4" x14ac:dyDescent="0.3">
      <c r="A71" s="50"/>
    </row>
    <row r="72" spans="1:1" ht="14.4" x14ac:dyDescent="0.3">
      <c r="A72" s="50"/>
    </row>
    <row r="73" spans="1:1" ht="14.4" x14ac:dyDescent="0.3">
      <c r="A73" s="50"/>
    </row>
    <row r="74" spans="1:1" ht="14.4" x14ac:dyDescent="0.3">
      <c r="A74" s="50"/>
    </row>
    <row r="75" spans="1:1" ht="14.4" x14ac:dyDescent="0.3">
      <c r="A75" s="50"/>
    </row>
    <row r="76" spans="1:1" ht="14.4" x14ac:dyDescent="0.3">
      <c r="A76" s="50"/>
    </row>
    <row r="77" spans="1:1" ht="14.4" x14ac:dyDescent="0.3">
      <c r="A77" s="50"/>
    </row>
    <row r="78" spans="1:1" ht="14.4" x14ac:dyDescent="0.3">
      <c r="A78" s="50"/>
    </row>
    <row r="79" spans="1:1" ht="14.4" x14ac:dyDescent="0.3">
      <c r="A79" s="50"/>
    </row>
    <row r="80" spans="1:1" ht="14.4" x14ac:dyDescent="0.3">
      <c r="A80" s="50"/>
    </row>
    <row r="81" spans="1:1" ht="14.4" x14ac:dyDescent="0.3">
      <c r="A81" s="50"/>
    </row>
    <row r="82" spans="1:1" ht="14.4" x14ac:dyDescent="0.3">
      <c r="A82" s="50"/>
    </row>
    <row r="83" spans="1:1" ht="14.4" x14ac:dyDescent="0.3">
      <c r="A83" s="50"/>
    </row>
    <row r="84" spans="1:1" ht="14.4" x14ac:dyDescent="0.3">
      <c r="A84" s="50"/>
    </row>
    <row r="85" spans="1:1" ht="14.4" x14ac:dyDescent="0.3">
      <c r="A85" s="50"/>
    </row>
    <row r="86" spans="1:1" ht="14.4" x14ac:dyDescent="0.3">
      <c r="A86" s="50"/>
    </row>
    <row r="87" spans="1:1" ht="14.4" x14ac:dyDescent="0.3">
      <c r="A87" s="50"/>
    </row>
    <row r="88" spans="1:1" ht="14.4" x14ac:dyDescent="0.3">
      <c r="A88" s="50"/>
    </row>
    <row r="89" spans="1:1" ht="14.4" x14ac:dyDescent="0.3">
      <c r="A89" s="50"/>
    </row>
    <row r="90" spans="1:1" ht="14.4" x14ac:dyDescent="0.3">
      <c r="A90" s="50"/>
    </row>
    <row r="91" spans="1:1" ht="14.4" x14ac:dyDescent="0.3">
      <c r="A91" s="50"/>
    </row>
    <row r="92" spans="1:1" ht="14.4" x14ac:dyDescent="0.3">
      <c r="A92" s="50"/>
    </row>
    <row r="93" spans="1:1" ht="14.4" x14ac:dyDescent="0.3">
      <c r="A93" s="50"/>
    </row>
    <row r="94" spans="1:1" ht="14.4" x14ac:dyDescent="0.3">
      <c r="A94" s="50"/>
    </row>
    <row r="95" spans="1:1" ht="14.4" x14ac:dyDescent="0.3">
      <c r="A95" s="50"/>
    </row>
    <row r="96" spans="1:1" ht="14.4" x14ac:dyDescent="0.3">
      <c r="A96" s="50"/>
    </row>
    <row r="97" spans="1:1" ht="14.4" x14ac:dyDescent="0.3">
      <c r="A97" s="50"/>
    </row>
    <row r="98" spans="1:1" ht="14.4" x14ac:dyDescent="0.3">
      <c r="A98" s="50"/>
    </row>
    <row r="99" spans="1:1" ht="14.4" x14ac:dyDescent="0.3">
      <c r="A99" s="50"/>
    </row>
    <row r="100" spans="1:1" ht="14.4" x14ac:dyDescent="0.3">
      <c r="A100" s="50"/>
    </row>
    <row r="101" spans="1:1" ht="14.4" x14ac:dyDescent="0.3">
      <c r="A101" s="50"/>
    </row>
    <row r="102" spans="1:1" ht="14.4" x14ac:dyDescent="0.3">
      <c r="A102" s="50"/>
    </row>
    <row r="103" spans="1:1" ht="14.4" x14ac:dyDescent="0.3">
      <c r="A103" s="50"/>
    </row>
    <row r="104" spans="1:1" ht="14.4" x14ac:dyDescent="0.3">
      <c r="A104" s="50"/>
    </row>
    <row r="105" spans="1:1" ht="14.4" x14ac:dyDescent="0.3">
      <c r="A105" s="50"/>
    </row>
    <row r="106" spans="1:1" ht="14.4" x14ac:dyDescent="0.3">
      <c r="A106" s="50"/>
    </row>
    <row r="107" spans="1:1" ht="14.4" x14ac:dyDescent="0.3">
      <c r="A107" s="50"/>
    </row>
    <row r="108" spans="1:1" ht="14.4" x14ac:dyDescent="0.3">
      <c r="A108" s="50"/>
    </row>
    <row r="109" spans="1:1" ht="14.4" x14ac:dyDescent="0.3">
      <c r="A109" s="50"/>
    </row>
    <row r="110" spans="1:1" ht="14.4" x14ac:dyDescent="0.3">
      <c r="A110" s="50"/>
    </row>
    <row r="111" spans="1:1" ht="14.4" x14ac:dyDescent="0.3">
      <c r="A111" s="50"/>
    </row>
    <row r="112" spans="1:1" ht="14.4" x14ac:dyDescent="0.3">
      <c r="A112" s="50"/>
    </row>
    <row r="113" spans="1:1" ht="14.4" x14ac:dyDescent="0.3">
      <c r="A113" s="50"/>
    </row>
    <row r="114" spans="1:1" ht="14.4" x14ac:dyDescent="0.3">
      <c r="A114" s="50"/>
    </row>
    <row r="115" spans="1:1" ht="14.4" x14ac:dyDescent="0.3">
      <c r="A115" s="50"/>
    </row>
    <row r="116" spans="1:1" ht="14.4" x14ac:dyDescent="0.3">
      <c r="A116" s="50"/>
    </row>
    <row r="117" spans="1:1" ht="14.4" x14ac:dyDescent="0.3">
      <c r="A117" s="50"/>
    </row>
    <row r="118" spans="1:1" ht="14.4" x14ac:dyDescent="0.3">
      <c r="A118" s="50"/>
    </row>
    <row r="119" spans="1:1" ht="14.4" x14ac:dyDescent="0.3">
      <c r="A119" s="50"/>
    </row>
    <row r="120" spans="1:1" ht="14.4" x14ac:dyDescent="0.3">
      <c r="A120" s="50"/>
    </row>
    <row r="121" spans="1:1" ht="14.4" x14ac:dyDescent="0.3">
      <c r="A121" s="50"/>
    </row>
    <row r="122" spans="1:1" ht="14.4" x14ac:dyDescent="0.3">
      <c r="A122" s="50"/>
    </row>
    <row r="123" spans="1:1" ht="14.4" x14ac:dyDescent="0.3">
      <c r="A123" s="30"/>
    </row>
  </sheetData>
  <mergeCells count="33">
    <mergeCell ref="A3:A48"/>
    <mergeCell ref="B22:B39"/>
    <mergeCell ref="I39:J39"/>
    <mergeCell ref="C20:H21"/>
    <mergeCell ref="D3:D9"/>
    <mergeCell ref="D11:D16"/>
    <mergeCell ref="D28:D33"/>
    <mergeCell ref="D22:D26"/>
    <mergeCell ref="I20:J21"/>
    <mergeCell ref="J47:J48"/>
    <mergeCell ref="C47:I48"/>
    <mergeCell ref="C40:H41"/>
    <mergeCell ref="I40:J41"/>
    <mergeCell ref="I42:J42"/>
    <mergeCell ref="I44:J44"/>
    <mergeCell ref="B40:B41"/>
    <mergeCell ref="B47:B48"/>
    <mergeCell ref="B42:B44"/>
    <mergeCell ref="I45:J45"/>
    <mergeCell ref="I46:J46"/>
    <mergeCell ref="B20:B21"/>
    <mergeCell ref="B3:B19"/>
    <mergeCell ref="G1:G2"/>
    <mergeCell ref="H1:H2"/>
    <mergeCell ref="I43:J43"/>
    <mergeCell ref="I1:I2"/>
    <mergeCell ref="J1:J2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49"/>
  <sheetViews>
    <sheetView topLeftCell="A31" zoomScale="70" zoomScaleNormal="70" workbookViewId="0">
      <selection activeCell="K16" sqref="K16"/>
    </sheetView>
  </sheetViews>
  <sheetFormatPr baseColWidth="10" defaultColWidth="14.44140625" defaultRowHeight="15" customHeight="1" x14ac:dyDescent="0.3"/>
  <cols>
    <col min="1" max="1" width="10.44140625" customWidth="1"/>
    <col min="3" max="3" width="40.33203125" customWidth="1"/>
    <col min="4" max="4" width="22.5546875" customWidth="1"/>
    <col min="9" max="9" width="18" customWidth="1"/>
    <col min="10" max="10" width="25.5546875" customWidth="1"/>
  </cols>
  <sheetData>
    <row r="1" spans="1:10" ht="13.5" customHeight="1" x14ac:dyDescent="0.3">
      <c r="A1" s="220" t="s">
        <v>0</v>
      </c>
      <c r="B1" s="220" t="s">
        <v>1</v>
      </c>
      <c r="C1" s="220" t="s">
        <v>2</v>
      </c>
      <c r="D1" s="220" t="s">
        <v>3</v>
      </c>
      <c r="E1" s="220" t="s">
        <v>4</v>
      </c>
      <c r="F1" s="220" t="s">
        <v>5</v>
      </c>
      <c r="G1" s="220" t="s">
        <v>6</v>
      </c>
      <c r="H1" s="220" t="s">
        <v>7</v>
      </c>
      <c r="I1" s="220" t="s">
        <v>8</v>
      </c>
      <c r="J1" s="220" t="s">
        <v>9</v>
      </c>
    </row>
    <row r="2" spans="1:10" ht="13.5" customHeight="1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3.5" customHeight="1" x14ac:dyDescent="0.3">
      <c r="A3" s="245" t="s">
        <v>32</v>
      </c>
      <c r="B3" s="252" t="s">
        <v>33</v>
      </c>
      <c r="C3" s="7" t="s">
        <v>34</v>
      </c>
      <c r="D3" s="5"/>
      <c r="E3" s="5" t="s">
        <v>13</v>
      </c>
      <c r="F3" s="5">
        <v>1</v>
      </c>
      <c r="G3" s="1"/>
      <c r="H3" s="8">
        <v>2500000</v>
      </c>
      <c r="I3" s="6">
        <f t="shared" ref="I3:I6" si="0">F3*H3</f>
        <v>2500000</v>
      </c>
      <c r="J3" s="44" t="s">
        <v>35</v>
      </c>
    </row>
    <row r="4" spans="1:10" ht="14.4" x14ac:dyDescent="0.3">
      <c r="A4" s="224"/>
      <c r="B4" s="224"/>
      <c r="C4" s="7" t="s">
        <v>36</v>
      </c>
      <c r="D4" s="5"/>
      <c r="E4" s="5" t="s">
        <v>13</v>
      </c>
      <c r="F4" s="5">
        <v>1</v>
      </c>
      <c r="G4" s="1"/>
      <c r="H4" s="8">
        <v>1200000</v>
      </c>
      <c r="I4" s="6">
        <f t="shared" si="0"/>
        <v>1200000</v>
      </c>
      <c r="J4" s="45"/>
    </row>
    <row r="5" spans="1:10" ht="14.4" x14ac:dyDescent="0.3">
      <c r="A5" s="224"/>
      <c r="B5" s="224"/>
      <c r="C5" s="7" t="s">
        <v>37</v>
      </c>
      <c r="D5" s="5"/>
      <c r="E5" s="5" t="s">
        <v>13</v>
      </c>
      <c r="F5" s="5">
        <v>1</v>
      </c>
      <c r="G5" s="7"/>
      <c r="H5" s="8">
        <v>3600000</v>
      </c>
      <c r="I5" s="6">
        <f t="shared" si="0"/>
        <v>3600000</v>
      </c>
      <c r="J5" s="45"/>
    </row>
    <row r="6" spans="1:10" ht="14.4" x14ac:dyDescent="0.3">
      <c r="A6" s="224"/>
      <c r="B6" s="224"/>
      <c r="C6" s="7" t="s">
        <v>38</v>
      </c>
      <c r="D6" s="5"/>
      <c r="E6" s="5" t="s">
        <v>13</v>
      </c>
      <c r="F6" s="5">
        <v>1</v>
      </c>
      <c r="G6" s="7"/>
      <c r="H6" s="8">
        <v>12600000</v>
      </c>
      <c r="I6" s="6">
        <f t="shared" si="0"/>
        <v>12600000</v>
      </c>
      <c r="J6" s="45"/>
    </row>
    <row r="7" spans="1:10" ht="14.4" x14ac:dyDescent="0.3">
      <c r="A7" s="224"/>
      <c r="B7" s="224"/>
      <c r="C7" s="9"/>
      <c r="D7" s="12"/>
      <c r="E7" s="12"/>
      <c r="F7" s="12"/>
      <c r="G7" s="13"/>
      <c r="H7" s="14"/>
      <c r="I7" s="14"/>
      <c r="J7" s="51"/>
    </row>
    <row r="8" spans="1:10" ht="14.4" x14ac:dyDescent="0.3">
      <c r="A8" s="224"/>
      <c r="B8" s="224"/>
      <c r="C8" s="7" t="s">
        <v>39</v>
      </c>
      <c r="D8" s="5"/>
      <c r="E8" s="5" t="s">
        <v>13</v>
      </c>
      <c r="F8" s="5">
        <v>1</v>
      </c>
      <c r="H8" s="8">
        <f>(H3+H4+H5+H6)*0.05</f>
        <v>995000</v>
      </c>
      <c r="I8" s="6">
        <f>H8*F8</f>
        <v>995000</v>
      </c>
      <c r="J8" s="52" t="s">
        <v>35</v>
      </c>
    </row>
    <row r="9" spans="1:10" ht="14.4" x14ac:dyDescent="0.3">
      <c r="A9" s="224"/>
      <c r="B9" s="224"/>
      <c r="C9" s="9"/>
      <c r="D9" s="12"/>
      <c r="E9" s="12"/>
      <c r="F9" s="12"/>
      <c r="G9" s="13"/>
      <c r="H9" s="14"/>
      <c r="I9" s="14"/>
      <c r="J9" s="51"/>
    </row>
    <row r="10" spans="1:10" ht="14.4" x14ac:dyDescent="0.3">
      <c r="A10" s="224"/>
      <c r="B10" s="224"/>
      <c r="C10" s="7" t="s">
        <v>110</v>
      </c>
      <c r="D10" s="5"/>
      <c r="E10" s="5" t="s">
        <v>13</v>
      </c>
      <c r="F10" s="5">
        <v>0.15</v>
      </c>
      <c r="G10" s="1"/>
      <c r="H10" s="6">
        <f>1100000*5</f>
        <v>5500000</v>
      </c>
      <c r="I10" s="6">
        <f t="shared" ref="I10:I13" si="1">F10*H10</f>
        <v>825000</v>
      </c>
      <c r="J10" s="45"/>
    </row>
    <row r="11" spans="1:10" ht="14.4" x14ac:dyDescent="0.3">
      <c r="A11" s="224"/>
      <c r="B11" s="224"/>
      <c r="C11" s="7" t="s">
        <v>31</v>
      </c>
      <c r="D11" s="5"/>
      <c r="E11" s="5" t="s">
        <v>13</v>
      </c>
      <c r="F11" s="5">
        <v>0.2</v>
      </c>
      <c r="G11" s="1"/>
      <c r="H11" s="6">
        <f>(1800000*2)*6</f>
        <v>21600000</v>
      </c>
      <c r="I11" s="6">
        <f t="shared" si="1"/>
        <v>4320000</v>
      </c>
      <c r="J11" s="45"/>
    </row>
    <row r="12" spans="1:10" ht="14.4" x14ac:dyDescent="0.3">
      <c r="A12" s="224"/>
      <c r="B12" s="224"/>
      <c r="C12" s="7" t="s">
        <v>40</v>
      </c>
      <c r="D12" s="5"/>
      <c r="E12" s="5" t="s">
        <v>13</v>
      </c>
      <c r="F12" s="5">
        <v>1</v>
      </c>
      <c r="G12" s="1"/>
      <c r="H12" s="8">
        <v>260000</v>
      </c>
      <c r="I12" s="6">
        <f t="shared" si="1"/>
        <v>260000</v>
      </c>
      <c r="J12" s="44" t="s">
        <v>35</v>
      </c>
    </row>
    <row r="13" spans="1:10" ht="14.4" x14ac:dyDescent="0.3">
      <c r="A13" s="224"/>
      <c r="B13" s="224"/>
      <c r="C13" s="7" t="s">
        <v>41</v>
      </c>
      <c r="D13" s="5"/>
      <c r="E13" s="5" t="s">
        <v>16</v>
      </c>
      <c r="F13" s="5">
        <v>2</v>
      </c>
      <c r="G13" s="7"/>
      <c r="H13" s="8">
        <v>250000</v>
      </c>
      <c r="I13" s="6">
        <f t="shared" si="1"/>
        <v>500000</v>
      </c>
      <c r="J13" s="45"/>
    </row>
    <row r="14" spans="1:10" ht="14.4" x14ac:dyDescent="0.3">
      <c r="A14" s="224"/>
      <c r="B14" s="224"/>
      <c r="C14" s="18" t="s">
        <v>42</v>
      </c>
      <c r="D14" s="15"/>
      <c r="E14" s="15"/>
      <c r="F14" s="15"/>
      <c r="G14" s="16"/>
      <c r="H14" s="17"/>
      <c r="I14" s="250">
        <f>SUM(I3:I13)</f>
        <v>26800000</v>
      </c>
      <c r="J14" s="226"/>
    </row>
    <row r="15" spans="1:10" ht="14.4" x14ac:dyDescent="0.3">
      <c r="A15" s="224"/>
      <c r="B15" s="243" t="s">
        <v>43</v>
      </c>
      <c r="C15" s="19"/>
      <c r="D15" s="19"/>
      <c r="E15" s="19"/>
      <c r="F15" s="19"/>
      <c r="G15" s="21"/>
      <c r="H15" s="19"/>
      <c r="I15" s="248">
        <f>I14</f>
        <v>26800000</v>
      </c>
      <c r="J15" s="226"/>
    </row>
    <row r="16" spans="1:10" ht="14.4" x14ac:dyDescent="0.3">
      <c r="A16" s="221"/>
      <c r="B16" s="221"/>
      <c r="C16" s="19"/>
      <c r="D16" s="19"/>
      <c r="E16" s="19"/>
      <c r="F16" s="19"/>
      <c r="G16" s="21"/>
      <c r="H16" s="19"/>
      <c r="I16" s="230"/>
      <c r="J16" s="226"/>
    </row>
    <row r="17" spans="1:14" ht="14.4" x14ac:dyDescent="0.3">
      <c r="A17" s="245" t="s">
        <v>44</v>
      </c>
      <c r="B17" s="246" t="s">
        <v>111</v>
      </c>
      <c r="C17" s="22" t="s">
        <v>112</v>
      </c>
      <c r="D17" s="7"/>
      <c r="E17" s="5" t="s">
        <v>15</v>
      </c>
      <c r="F17" s="5">
        <v>6</v>
      </c>
      <c r="G17" s="1"/>
      <c r="H17" s="6">
        <v>200000</v>
      </c>
      <c r="I17" s="6">
        <f t="shared" ref="I17:I18" si="2">F17*H17</f>
        <v>1200000</v>
      </c>
      <c r="J17" s="53"/>
    </row>
    <row r="18" spans="1:14" ht="28.8" x14ac:dyDescent="0.3">
      <c r="A18" s="224"/>
      <c r="B18" s="224"/>
      <c r="C18" s="54" t="s">
        <v>113</v>
      </c>
      <c r="D18" s="7"/>
      <c r="E18" s="5" t="s">
        <v>13</v>
      </c>
      <c r="F18" s="5">
        <v>1</v>
      </c>
      <c r="G18" s="1"/>
      <c r="H18" s="8">
        <v>600000</v>
      </c>
      <c r="I18" s="6">
        <f t="shared" si="2"/>
        <v>600000</v>
      </c>
      <c r="J18" s="53"/>
    </row>
    <row r="19" spans="1:14" ht="14.4" x14ac:dyDescent="0.3">
      <c r="A19" s="224"/>
      <c r="B19" s="224"/>
      <c r="C19" s="55" t="s">
        <v>114</v>
      </c>
      <c r="D19" s="56"/>
      <c r="E19" s="57" t="s">
        <v>16</v>
      </c>
      <c r="F19" s="58">
        <f t="shared" ref="F19:F20" si="3">20*3</f>
        <v>60</v>
      </c>
      <c r="G19" s="59"/>
      <c r="H19" s="60">
        <f>12000</f>
        <v>12000</v>
      </c>
      <c r="I19" s="61">
        <f>H19*F19</f>
        <v>720000</v>
      </c>
      <c r="J19" s="62"/>
      <c r="L19" s="63"/>
      <c r="N19" s="64"/>
    </row>
    <row r="20" spans="1:14" ht="14.4" x14ac:dyDescent="0.3">
      <c r="A20" s="224"/>
      <c r="B20" s="224"/>
      <c r="C20" s="55" t="s">
        <v>115</v>
      </c>
      <c r="D20" s="65"/>
      <c r="E20" s="66" t="s">
        <v>4</v>
      </c>
      <c r="F20" s="58">
        <f t="shared" si="3"/>
        <v>60</v>
      </c>
      <c r="G20" s="59"/>
      <c r="H20" s="67">
        <v>4000</v>
      </c>
      <c r="I20" s="61">
        <f>(H20*F20)</f>
        <v>240000</v>
      </c>
      <c r="J20" s="62"/>
      <c r="L20" s="68"/>
      <c r="N20" s="64"/>
    </row>
    <row r="21" spans="1:14" ht="14.4" x14ac:dyDescent="0.3">
      <c r="A21" s="224"/>
      <c r="B21" s="224"/>
      <c r="C21" s="12"/>
      <c r="D21" s="12"/>
      <c r="E21" s="12"/>
      <c r="F21" s="12"/>
      <c r="G21" s="12"/>
      <c r="H21" s="12"/>
      <c r="I21" s="12"/>
      <c r="J21" s="69"/>
    </row>
    <row r="22" spans="1:14" ht="14.4" x14ac:dyDescent="0.3">
      <c r="A22" s="224"/>
      <c r="B22" s="224"/>
      <c r="C22" s="23" t="s">
        <v>45</v>
      </c>
      <c r="D22" s="7"/>
      <c r="E22" s="5" t="s">
        <v>13</v>
      </c>
      <c r="F22" s="5">
        <v>1</v>
      </c>
      <c r="G22" s="7"/>
      <c r="H22" s="7"/>
      <c r="I22" s="70">
        <f>'APU Fase 2'!I16</f>
        <v>886738.0575</v>
      </c>
      <c r="J22" s="251" t="s">
        <v>116</v>
      </c>
    </row>
    <row r="23" spans="1:14" ht="14.4" x14ac:dyDescent="0.3">
      <c r="A23" s="224"/>
      <c r="B23" s="224"/>
      <c r="C23" s="23" t="s">
        <v>46</v>
      </c>
      <c r="D23" s="5"/>
      <c r="E23" s="5" t="s">
        <v>13</v>
      </c>
      <c r="F23" s="5">
        <v>1</v>
      </c>
      <c r="H23" s="6"/>
      <c r="I23" s="6">
        <f>'APU Fase 2'!I38</f>
        <v>8729949.1875</v>
      </c>
      <c r="J23" s="226"/>
    </row>
    <row r="24" spans="1:14" ht="14.4" x14ac:dyDescent="0.3">
      <c r="A24" s="224"/>
      <c r="B24" s="224"/>
      <c r="C24" s="23" t="s">
        <v>47</v>
      </c>
      <c r="D24" s="5"/>
      <c r="E24" s="5" t="s">
        <v>13</v>
      </c>
      <c r="F24" s="5">
        <v>1</v>
      </c>
      <c r="H24" s="8"/>
      <c r="I24" s="6">
        <f>'APU Fase 2'!I54</f>
        <v>15280566.6</v>
      </c>
      <c r="J24" s="226"/>
    </row>
    <row r="25" spans="1:14" ht="14.4" x14ac:dyDescent="0.3">
      <c r="A25" s="224"/>
      <c r="B25" s="224"/>
      <c r="C25" s="23" t="s">
        <v>48</v>
      </c>
      <c r="D25" s="5"/>
      <c r="E25" s="5" t="s">
        <v>13</v>
      </c>
      <c r="F25" s="5">
        <v>1</v>
      </c>
      <c r="H25" s="8"/>
      <c r="I25" s="6">
        <f>'APU Fase 2'!I75</f>
        <v>15102615.15</v>
      </c>
      <c r="J25" s="226"/>
    </row>
    <row r="26" spans="1:14" ht="14.4" x14ac:dyDescent="0.3">
      <c r="A26" s="224"/>
      <c r="B26" s="224"/>
      <c r="C26" s="7" t="s">
        <v>49</v>
      </c>
      <c r="D26" s="5"/>
      <c r="E26" s="5" t="s">
        <v>13</v>
      </c>
      <c r="F26" s="5">
        <v>1</v>
      </c>
      <c r="H26" s="6"/>
      <c r="I26" s="6">
        <f>'APU Fase 2'!I93</f>
        <v>3307016.8</v>
      </c>
      <c r="J26" s="226"/>
    </row>
    <row r="27" spans="1:14" ht="14.4" x14ac:dyDescent="0.3">
      <c r="A27" s="224"/>
      <c r="B27" s="224"/>
      <c r="C27" s="24" t="s">
        <v>50</v>
      </c>
      <c r="E27" s="5" t="s">
        <v>13</v>
      </c>
      <c r="F27" s="5">
        <v>1</v>
      </c>
      <c r="I27" s="70">
        <f>'APU Fase 2'!I111</f>
        <v>2600163.8470000001</v>
      </c>
      <c r="J27" s="226"/>
    </row>
    <row r="28" spans="1:14" ht="14.4" x14ac:dyDescent="0.3">
      <c r="A28" s="224"/>
      <c r="B28" s="224"/>
      <c r="C28" s="23" t="s">
        <v>51</v>
      </c>
      <c r="D28" s="11"/>
      <c r="E28" s="5" t="s">
        <v>13</v>
      </c>
      <c r="F28" s="5">
        <v>1</v>
      </c>
      <c r="G28" s="1"/>
      <c r="I28" s="70">
        <f>'APU Fase 2'!I130</f>
        <v>5442405.5499999998</v>
      </c>
      <c r="J28" s="226"/>
    </row>
    <row r="29" spans="1:14" ht="14.4" x14ac:dyDescent="0.3">
      <c r="A29" s="224"/>
      <c r="B29" s="224"/>
      <c r="C29" s="12"/>
      <c r="D29" s="12"/>
      <c r="E29" s="12"/>
      <c r="F29" s="12"/>
      <c r="G29" s="13"/>
      <c r="H29" s="14"/>
      <c r="I29" s="14"/>
      <c r="J29" s="51"/>
    </row>
    <row r="30" spans="1:14" ht="14.4" x14ac:dyDescent="0.3">
      <c r="A30" s="224"/>
      <c r="B30" s="224"/>
      <c r="C30" s="71" t="s">
        <v>52</v>
      </c>
      <c r="D30" s="72"/>
      <c r="E30" s="58" t="s">
        <v>17</v>
      </c>
      <c r="F30" s="58">
        <v>3</v>
      </c>
      <c r="G30" s="59">
        <v>2</v>
      </c>
      <c r="H30" s="73">
        <f>(200000)+(80000)+(60000)</f>
        <v>340000</v>
      </c>
      <c r="I30" s="73">
        <f>F30*H30*G30</f>
        <v>2040000</v>
      </c>
      <c r="J30" s="74" t="s">
        <v>26</v>
      </c>
    </row>
    <row r="31" spans="1:14" ht="14.4" x14ac:dyDescent="0.3">
      <c r="A31" s="224"/>
      <c r="B31" s="224"/>
      <c r="C31" s="71" t="s">
        <v>53</v>
      </c>
      <c r="D31" s="72"/>
      <c r="E31" s="58" t="s">
        <v>13</v>
      </c>
      <c r="F31" s="58">
        <v>1</v>
      </c>
      <c r="G31" s="59">
        <v>2</v>
      </c>
      <c r="H31" s="75">
        <v>1600000</v>
      </c>
      <c r="I31" s="73">
        <f>F31*G31*H31</f>
        <v>3200000</v>
      </c>
      <c r="J31" s="76"/>
    </row>
    <row r="32" spans="1:14" ht="14.4" x14ac:dyDescent="0.3">
      <c r="A32" s="224"/>
      <c r="B32" s="224"/>
      <c r="C32" s="77" t="s">
        <v>54</v>
      </c>
      <c r="D32" s="72"/>
      <c r="E32" s="58" t="s">
        <v>17</v>
      </c>
      <c r="F32" s="58">
        <v>3</v>
      </c>
      <c r="G32" s="59">
        <v>2</v>
      </c>
      <c r="H32" s="73">
        <f>(200000)+(80000)+(60000)</f>
        <v>340000</v>
      </c>
      <c r="I32" s="73">
        <f>F32*H32*G32</f>
        <v>2040000</v>
      </c>
      <c r="J32" s="74" t="s">
        <v>26</v>
      </c>
    </row>
    <row r="33" spans="1:11" ht="14.4" x14ac:dyDescent="0.3">
      <c r="A33" s="224"/>
      <c r="B33" s="224"/>
      <c r="C33" s="78" t="s">
        <v>55</v>
      </c>
      <c r="D33" s="72"/>
      <c r="E33" s="58" t="s">
        <v>13</v>
      </c>
      <c r="F33" s="58">
        <v>1</v>
      </c>
      <c r="G33" s="59">
        <v>2</v>
      </c>
      <c r="H33" s="75">
        <v>1600000</v>
      </c>
      <c r="I33" s="73">
        <f>F33*G33*H33</f>
        <v>3200000</v>
      </c>
      <c r="J33" s="76"/>
    </row>
    <row r="34" spans="1:11" ht="14.4" x14ac:dyDescent="0.3">
      <c r="A34" s="224"/>
      <c r="B34" s="224"/>
      <c r="C34" s="79" t="s">
        <v>19</v>
      </c>
      <c r="D34" s="80"/>
      <c r="E34" s="58" t="s">
        <v>17</v>
      </c>
      <c r="F34" s="58">
        <v>3</v>
      </c>
      <c r="G34" s="59">
        <v>3</v>
      </c>
      <c r="H34" s="73">
        <f>(50000)+(80000)+(60000)</f>
        <v>190000</v>
      </c>
      <c r="I34" s="73">
        <f>F34*H34*G34</f>
        <v>1710000</v>
      </c>
      <c r="J34" s="74" t="s">
        <v>26</v>
      </c>
    </row>
    <row r="35" spans="1:11" ht="14.4" x14ac:dyDescent="0.3">
      <c r="A35" s="224"/>
      <c r="B35" s="224"/>
      <c r="C35" s="79" t="s">
        <v>56</v>
      </c>
      <c r="D35" s="80"/>
      <c r="E35" s="58" t="s">
        <v>13</v>
      </c>
      <c r="F35" s="58">
        <v>1</v>
      </c>
      <c r="G35" s="59">
        <v>3</v>
      </c>
      <c r="H35" s="75">
        <v>1100000</v>
      </c>
      <c r="I35" s="73">
        <f>F35*G35*H35</f>
        <v>3300000</v>
      </c>
      <c r="J35" s="76"/>
    </row>
    <row r="36" spans="1:11" ht="14.4" x14ac:dyDescent="0.3">
      <c r="A36" s="224"/>
      <c r="B36" s="224"/>
      <c r="C36" s="81"/>
      <c r="D36" s="82"/>
      <c r="E36" s="82"/>
      <c r="F36" s="82"/>
      <c r="G36" s="83"/>
      <c r="H36" s="84"/>
      <c r="I36" s="84"/>
      <c r="J36" s="85"/>
    </row>
    <row r="37" spans="1:11" ht="14.4" x14ac:dyDescent="0.3">
      <c r="A37" s="224"/>
      <c r="B37" s="224"/>
      <c r="C37" s="59" t="s">
        <v>57</v>
      </c>
      <c r="D37" s="58"/>
      <c r="E37" s="58" t="s">
        <v>13</v>
      </c>
      <c r="F37" s="58">
        <v>0.3</v>
      </c>
      <c r="G37" s="86"/>
      <c r="H37" s="73">
        <f>1100000*5</f>
        <v>5500000</v>
      </c>
      <c r="I37" s="73">
        <f t="shared" ref="I37:I39" si="4">F37*H37</f>
        <v>1650000</v>
      </c>
      <c r="J37" s="76"/>
    </row>
    <row r="38" spans="1:11" ht="14.4" x14ac:dyDescent="0.3">
      <c r="A38" s="224"/>
      <c r="B38" s="224"/>
      <c r="C38" s="59" t="s">
        <v>58</v>
      </c>
      <c r="D38" s="58"/>
      <c r="E38" s="58" t="s">
        <v>13</v>
      </c>
      <c r="F38" s="58">
        <v>0.3</v>
      </c>
      <c r="G38" s="86"/>
      <c r="H38" s="73">
        <f>(1800000*2)*6</f>
        <v>21600000</v>
      </c>
      <c r="I38" s="73">
        <f t="shared" si="4"/>
        <v>6480000</v>
      </c>
      <c r="J38" s="76"/>
    </row>
    <row r="39" spans="1:11" ht="14.4" x14ac:dyDescent="0.3">
      <c r="A39" s="224"/>
      <c r="B39" s="224"/>
      <c r="C39" s="59" t="s">
        <v>21</v>
      </c>
      <c r="D39" s="58"/>
      <c r="E39" s="58" t="s">
        <v>13</v>
      </c>
      <c r="F39" s="58">
        <v>1</v>
      </c>
      <c r="G39" s="80"/>
      <c r="H39" s="75">
        <v>80000</v>
      </c>
      <c r="I39" s="73">
        <f t="shared" si="4"/>
        <v>80000</v>
      </c>
      <c r="J39" s="76"/>
    </row>
    <row r="40" spans="1:11" ht="14.4" x14ac:dyDescent="0.3">
      <c r="A40" s="224"/>
      <c r="B40" s="242" t="s">
        <v>117</v>
      </c>
      <c r="C40" s="230"/>
      <c r="D40" s="15"/>
      <c r="E40" s="15"/>
      <c r="F40" s="15"/>
      <c r="G40" s="16"/>
      <c r="H40" s="17"/>
      <c r="I40" s="250">
        <f>SUM(I17:I39)</f>
        <v>77809455.192000002</v>
      </c>
      <c r="J40" s="226"/>
    </row>
    <row r="41" spans="1:11" ht="14.4" x14ac:dyDescent="0.3">
      <c r="A41" s="224"/>
      <c r="B41" s="243" t="s">
        <v>118</v>
      </c>
      <c r="C41" s="26"/>
      <c r="D41" s="27"/>
      <c r="E41" s="27"/>
      <c r="F41" s="27"/>
      <c r="G41" s="28"/>
      <c r="H41" s="29"/>
      <c r="I41" s="249"/>
      <c r="J41" s="226"/>
    </row>
    <row r="42" spans="1:11" ht="14.4" x14ac:dyDescent="0.3">
      <c r="A42" s="224"/>
      <c r="B42" s="221"/>
      <c r="C42" s="19"/>
      <c r="D42" s="19"/>
      <c r="E42" s="19"/>
      <c r="F42" s="19"/>
      <c r="G42" s="21"/>
      <c r="H42" s="19"/>
      <c r="I42" s="248">
        <f>I40+I15</f>
        <v>104609455.192</v>
      </c>
      <c r="J42" s="226"/>
      <c r="K42" s="8"/>
    </row>
    <row r="43" spans="1:11" ht="14.4" x14ac:dyDescent="0.3">
      <c r="A43" s="224"/>
      <c r="B43" s="244"/>
      <c r="C43" s="34" t="s">
        <v>82</v>
      </c>
      <c r="D43" s="14"/>
      <c r="E43" s="14"/>
      <c r="F43" s="14"/>
      <c r="G43" s="14"/>
      <c r="H43" s="35">
        <v>0.08</v>
      </c>
      <c r="I43" s="13"/>
      <c r="J43" s="36">
        <f>H43*(I42+I15)</f>
        <v>10512756.41536</v>
      </c>
    </row>
    <row r="44" spans="1:11" ht="14.4" x14ac:dyDescent="0.3">
      <c r="A44" s="224"/>
      <c r="B44" s="230"/>
      <c r="C44" s="34" t="s">
        <v>39</v>
      </c>
      <c r="D44" s="14"/>
      <c r="E44" s="14"/>
      <c r="F44" s="14"/>
      <c r="G44" s="14"/>
      <c r="H44" s="35">
        <v>0.05</v>
      </c>
      <c r="I44" s="13"/>
      <c r="J44" s="36">
        <f>(I42+I15)*H44</f>
        <v>6570472.7596000005</v>
      </c>
    </row>
    <row r="45" spans="1:11" ht="14.4" x14ac:dyDescent="0.3">
      <c r="A45" s="224"/>
      <c r="B45" s="230"/>
      <c r="C45" s="34" t="s">
        <v>83</v>
      </c>
      <c r="D45" s="14"/>
      <c r="E45" s="14"/>
      <c r="F45" s="14"/>
      <c r="G45" s="14"/>
      <c r="H45" s="35">
        <v>0.05</v>
      </c>
      <c r="I45" s="13"/>
      <c r="J45" s="36">
        <f>(I42+I15)*H45</f>
        <v>6570472.7596000005</v>
      </c>
    </row>
    <row r="46" spans="1:11" ht="18" x14ac:dyDescent="0.35">
      <c r="A46" s="224"/>
      <c r="B46" s="37"/>
      <c r="C46" s="37"/>
      <c r="D46" s="38"/>
      <c r="E46" s="38"/>
      <c r="F46" s="38"/>
      <c r="G46" s="38"/>
      <c r="H46" s="38"/>
      <c r="I46" s="39"/>
      <c r="J46" s="38"/>
    </row>
    <row r="47" spans="1:11" ht="18" x14ac:dyDescent="0.35">
      <c r="A47" s="224"/>
      <c r="B47" s="32"/>
      <c r="C47" s="32" t="s">
        <v>108</v>
      </c>
      <c r="D47" s="40"/>
      <c r="E47" s="40"/>
      <c r="F47" s="40"/>
      <c r="G47" s="40"/>
      <c r="H47" s="40"/>
      <c r="I47" s="41"/>
      <c r="J47" s="49">
        <f>J42+J43+J44+J45</f>
        <v>23653701.934560001</v>
      </c>
    </row>
    <row r="48" spans="1:11" ht="14.4" x14ac:dyDescent="0.3">
      <c r="A48" s="224"/>
      <c r="B48" s="243" t="s">
        <v>119</v>
      </c>
      <c r="C48" s="247">
        <f>I42+J47</f>
        <v>128263157.12656</v>
      </c>
      <c r="D48" s="230"/>
      <c r="E48" s="230"/>
      <c r="F48" s="230"/>
      <c r="G48" s="230"/>
      <c r="H48" s="230"/>
      <c r="I48" s="230"/>
      <c r="J48" s="230"/>
    </row>
    <row r="49" spans="1:10" ht="14.4" x14ac:dyDescent="0.3">
      <c r="A49" s="221"/>
      <c r="B49" s="221"/>
      <c r="C49" s="230"/>
      <c r="D49" s="230"/>
      <c r="E49" s="230"/>
      <c r="F49" s="230"/>
      <c r="G49" s="230"/>
      <c r="H49" s="230"/>
      <c r="I49" s="230"/>
      <c r="J49" s="230"/>
    </row>
  </sheetData>
  <mergeCells count="26">
    <mergeCell ref="G1:G2"/>
    <mergeCell ref="A3:A16"/>
    <mergeCell ref="B15:B16"/>
    <mergeCell ref="B3:B14"/>
    <mergeCell ref="A1:A2"/>
    <mergeCell ref="C1:C2"/>
    <mergeCell ref="C48:J49"/>
    <mergeCell ref="I42:J42"/>
    <mergeCell ref="I41:J41"/>
    <mergeCell ref="H1:H2"/>
    <mergeCell ref="I1:I2"/>
    <mergeCell ref="J1:J2"/>
    <mergeCell ref="I14:J14"/>
    <mergeCell ref="I15:J16"/>
    <mergeCell ref="J22:J28"/>
    <mergeCell ref="I40:J40"/>
    <mergeCell ref="B1:B2"/>
    <mergeCell ref="D1:D2"/>
    <mergeCell ref="E1:E2"/>
    <mergeCell ref="F1:F2"/>
    <mergeCell ref="B40:C40"/>
    <mergeCell ref="B41:B42"/>
    <mergeCell ref="B43:B45"/>
    <mergeCell ref="B48:B49"/>
    <mergeCell ref="A17:A49"/>
    <mergeCell ref="B17:B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018"/>
  <sheetViews>
    <sheetView topLeftCell="A10" zoomScale="80" zoomScaleNormal="80" workbookViewId="0">
      <selection activeCell="N2" sqref="N2"/>
    </sheetView>
  </sheetViews>
  <sheetFormatPr baseColWidth="10" defaultColWidth="14.44140625" defaultRowHeight="15" customHeight="1" x14ac:dyDescent="0.3"/>
  <cols>
    <col min="1" max="1" width="6.6640625" customWidth="1"/>
    <col min="3" max="3" width="44.33203125" customWidth="1"/>
    <col min="11" max="11" width="3.109375" customWidth="1"/>
    <col min="12" max="12" width="3.44140625" customWidth="1"/>
    <col min="13" max="13" width="3.109375" customWidth="1"/>
  </cols>
  <sheetData>
    <row r="1" spans="1:11" ht="14.4" x14ac:dyDescent="0.3">
      <c r="A1" s="89"/>
      <c r="B1" s="89"/>
      <c r="C1" s="90"/>
      <c r="D1" s="90"/>
      <c r="E1" s="90"/>
      <c r="F1" s="90"/>
      <c r="G1" s="91"/>
      <c r="H1" s="91"/>
      <c r="I1" s="91"/>
      <c r="J1" s="91"/>
    </row>
    <row r="2" spans="1:11" ht="15" customHeight="1" x14ac:dyDescent="0.4">
      <c r="A2" s="92"/>
      <c r="B2" s="277" t="s">
        <v>142</v>
      </c>
      <c r="C2" s="230"/>
      <c r="D2" s="230"/>
      <c r="E2" s="230"/>
      <c r="F2" s="230"/>
      <c r="G2" s="230"/>
      <c r="H2" s="230"/>
      <c r="I2" s="230"/>
      <c r="J2" s="92"/>
    </row>
    <row r="3" spans="1:11" ht="14.4" x14ac:dyDescent="0.3">
      <c r="A3" s="89"/>
      <c r="B3" s="93"/>
      <c r="C3" s="94"/>
      <c r="D3" s="94"/>
      <c r="E3" s="94"/>
      <c r="F3" s="94"/>
      <c r="G3" s="95"/>
      <c r="H3" s="95"/>
      <c r="I3" s="95"/>
      <c r="J3" s="91"/>
    </row>
    <row r="4" spans="1:11" ht="14.4" x14ac:dyDescent="0.3">
      <c r="A4" s="96"/>
      <c r="B4" s="97"/>
      <c r="C4" s="98"/>
      <c r="D4" s="98"/>
      <c r="E4" s="98"/>
      <c r="F4" s="98"/>
      <c r="G4" s="99"/>
      <c r="H4" s="99"/>
      <c r="I4" s="99"/>
      <c r="J4" s="100"/>
    </row>
    <row r="5" spans="1:11" ht="14.4" x14ac:dyDescent="0.3">
      <c r="A5" s="257"/>
      <c r="B5" s="102" t="s">
        <v>143</v>
      </c>
      <c r="C5" s="103" t="s">
        <v>144</v>
      </c>
      <c r="D5" s="258" t="s">
        <v>145</v>
      </c>
      <c r="E5" s="259" t="s">
        <v>146</v>
      </c>
      <c r="F5" s="278" t="s">
        <v>147</v>
      </c>
      <c r="G5" s="261" t="s">
        <v>148</v>
      </c>
      <c r="H5" s="262" t="s">
        <v>149</v>
      </c>
      <c r="I5" s="275" t="s">
        <v>150</v>
      </c>
      <c r="J5" s="276" t="s">
        <v>151</v>
      </c>
    </row>
    <row r="6" spans="1:11" ht="14.4" x14ac:dyDescent="0.3">
      <c r="A6" s="230"/>
      <c r="B6" s="104" t="s">
        <v>152</v>
      </c>
      <c r="C6" s="105" t="s">
        <v>45</v>
      </c>
      <c r="D6" s="255"/>
      <c r="E6" s="255"/>
      <c r="F6" s="256"/>
      <c r="G6" s="256"/>
      <c r="H6" s="255"/>
      <c r="I6" s="255"/>
      <c r="J6" s="265"/>
    </row>
    <row r="7" spans="1:11" ht="14.4" x14ac:dyDescent="0.3">
      <c r="A7" s="230"/>
      <c r="B7" s="106" t="s">
        <v>153</v>
      </c>
      <c r="C7" s="107" t="s">
        <v>154</v>
      </c>
      <c r="D7" s="107" t="s">
        <v>155</v>
      </c>
      <c r="E7" s="108">
        <v>6</v>
      </c>
      <c r="F7" s="109"/>
      <c r="G7" s="110"/>
      <c r="H7" s="111">
        <v>9900</v>
      </c>
      <c r="I7" s="110">
        <f t="shared" ref="I7:I8" si="0">H7*E7</f>
        <v>59400</v>
      </c>
      <c r="J7" s="112" t="s">
        <v>156</v>
      </c>
      <c r="K7" s="7"/>
    </row>
    <row r="8" spans="1:11" ht="14.4" x14ac:dyDescent="0.3">
      <c r="A8" s="230"/>
      <c r="B8" s="106" t="s">
        <v>153</v>
      </c>
      <c r="C8" s="107" t="s">
        <v>157</v>
      </c>
      <c r="D8" s="107" t="s">
        <v>158</v>
      </c>
      <c r="E8" s="108">
        <v>3</v>
      </c>
      <c r="F8" s="109"/>
      <c r="G8" s="110"/>
      <c r="H8" s="111">
        <v>15000</v>
      </c>
      <c r="I8" s="110">
        <f t="shared" si="0"/>
        <v>45000</v>
      </c>
      <c r="J8" s="113"/>
      <c r="K8" s="7"/>
    </row>
    <row r="9" spans="1:11" ht="14.4" x14ac:dyDescent="0.3">
      <c r="A9" s="230"/>
      <c r="B9" s="114" t="s">
        <v>159</v>
      </c>
      <c r="C9" s="107" t="s">
        <v>160</v>
      </c>
      <c r="D9" s="115" t="s">
        <v>155</v>
      </c>
      <c r="E9" s="108">
        <v>5</v>
      </c>
      <c r="F9" s="109">
        <v>0.03</v>
      </c>
      <c r="G9" s="110">
        <f>H9*F9</f>
        <v>567</v>
      </c>
      <c r="H9" s="111">
        <v>18900</v>
      </c>
      <c r="I9" s="110">
        <f>H9*E9+(G9*2)</f>
        <v>95634</v>
      </c>
      <c r="J9" s="112" t="s">
        <v>156</v>
      </c>
    </row>
    <row r="10" spans="1:11" ht="14.4" x14ac:dyDescent="0.3">
      <c r="A10" s="230"/>
      <c r="B10" s="114" t="s">
        <v>161</v>
      </c>
      <c r="C10" s="107" t="s">
        <v>162</v>
      </c>
      <c r="D10" s="115" t="s">
        <v>155</v>
      </c>
      <c r="E10" s="108">
        <v>5</v>
      </c>
      <c r="F10" s="109">
        <v>0.03</v>
      </c>
      <c r="G10" s="116">
        <f>(H10*F10)*E10</f>
        <v>1635</v>
      </c>
      <c r="H10" s="110">
        <v>10900</v>
      </c>
      <c r="I10" s="110">
        <f>H10*E10+G10</f>
        <v>56135</v>
      </c>
      <c r="J10" s="112" t="s">
        <v>156</v>
      </c>
    </row>
    <row r="11" spans="1:11" ht="14.4" x14ac:dyDescent="0.3">
      <c r="A11" s="230"/>
      <c r="B11" s="114" t="s">
        <v>163</v>
      </c>
      <c r="C11" s="115" t="s">
        <v>164</v>
      </c>
      <c r="D11" s="115" t="s">
        <v>155</v>
      </c>
      <c r="E11" s="108">
        <v>5</v>
      </c>
      <c r="F11" s="109">
        <v>0.03</v>
      </c>
      <c r="G11" s="110">
        <f>H11*F11</f>
        <v>177</v>
      </c>
      <c r="H11" s="110">
        <v>5900</v>
      </c>
      <c r="I11" s="110">
        <f>H11*E11+(G11*2)</f>
        <v>29854</v>
      </c>
      <c r="J11" s="112" t="s">
        <v>156</v>
      </c>
    </row>
    <row r="12" spans="1:11" ht="14.4" x14ac:dyDescent="0.3">
      <c r="A12" s="96"/>
      <c r="B12" s="117"/>
      <c r="C12" s="118" t="s">
        <v>165</v>
      </c>
      <c r="D12" s="119"/>
      <c r="E12" s="119"/>
      <c r="F12" s="119"/>
      <c r="G12" s="120"/>
      <c r="H12" s="120"/>
      <c r="I12" s="121">
        <f>SUM(I7:I11)</f>
        <v>286023</v>
      </c>
      <c r="J12" s="122"/>
    </row>
    <row r="13" spans="1:11" ht="14.4" x14ac:dyDescent="0.3">
      <c r="A13" s="253"/>
      <c r="B13" s="114" t="s">
        <v>166</v>
      </c>
      <c r="C13" s="115" t="s">
        <v>167</v>
      </c>
      <c r="D13" s="108" t="s">
        <v>168</v>
      </c>
      <c r="E13" s="123">
        <v>0.05</v>
      </c>
      <c r="F13" s="90"/>
      <c r="G13" s="91"/>
      <c r="H13" s="110">
        <f>I12*E13</f>
        <v>14301.150000000001</v>
      </c>
      <c r="I13" s="110">
        <f t="shared" ref="I13:I15" si="1">H13*E13</f>
        <v>715.05750000000012</v>
      </c>
      <c r="J13" s="113"/>
    </row>
    <row r="14" spans="1:11" ht="14.4" x14ac:dyDescent="0.3">
      <c r="A14" s="230"/>
      <c r="B14" s="114" t="s">
        <v>169</v>
      </c>
      <c r="C14" s="115" t="s">
        <v>170</v>
      </c>
      <c r="D14" s="115" t="s">
        <v>171</v>
      </c>
      <c r="E14" s="63">
        <v>1</v>
      </c>
      <c r="F14" s="90"/>
      <c r="G14" s="91"/>
      <c r="H14" s="111">
        <v>60000</v>
      </c>
      <c r="I14" s="110">
        <f t="shared" si="1"/>
        <v>60000</v>
      </c>
      <c r="J14" s="113"/>
    </row>
    <row r="15" spans="1:11" ht="14.4" x14ac:dyDescent="0.3">
      <c r="A15" s="230"/>
      <c r="B15" s="124" t="s">
        <v>172</v>
      </c>
      <c r="C15" s="125" t="s">
        <v>173</v>
      </c>
      <c r="D15" s="126" t="s">
        <v>174</v>
      </c>
      <c r="E15" s="127">
        <v>6</v>
      </c>
      <c r="F15" s="128"/>
      <c r="G15" s="129"/>
      <c r="H15" s="130">
        <v>90000</v>
      </c>
      <c r="I15" s="131">
        <f t="shared" si="1"/>
        <v>540000</v>
      </c>
      <c r="J15" s="113"/>
    </row>
    <row r="16" spans="1:11" ht="14.4" x14ac:dyDescent="0.3">
      <c r="A16" s="230"/>
      <c r="B16" s="254" t="s">
        <v>175</v>
      </c>
      <c r="C16" s="255"/>
      <c r="D16" s="255"/>
      <c r="E16" s="255"/>
      <c r="F16" s="255"/>
      <c r="G16" s="255"/>
      <c r="H16" s="280"/>
      <c r="I16" s="132">
        <f>SUM(I12:I15)</f>
        <v>886738.0575</v>
      </c>
      <c r="J16" s="133"/>
    </row>
    <row r="17" spans="1:10" ht="14.4" x14ac:dyDescent="0.3">
      <c r="A17" s="89"/>
      <c r="B17" s="93"/>
      <c r="C17" s="94"/>
      <c r="D17" s="94"/>
      <c r="E17" s="94"/>
      <c r="F17" s="94"/>
      <c r="G17" s="95"/>
      <c r="H17" s="95"/>
      <c r="I17" s="95"/>
      <c r="J17" s="91"/>
    </row>
    <row r="18" spans="1:10" ht="14.4" x14ac:dyDescent="0.3">
      <c r="A18" s="96"/>
      <c r="B18" s="97"/>
      <c r="C18" s="98"/>
      <c r="D18" s="98"/>
      <c r="E18" s="98"/>
      <c r="F18" s="98"/>
      <c r="G18" s="99"/>
      <c r="H18" s="99"/>
      <c r="I18" s="134"/>
      <c r="J18" s="100"/>
    </row>
    <row r="19" spans="1:10" ht="14.4" x14ac:dyDescent="0.3">
      <c r="A19" s="257"/>
      <c r="B19" s="102" t="s">
        <v>143</v>
      </c>
      <c r="C19" s="103" t="s">
        <v>144</v>
      </c>
      <c r="D19" s="258" t="s">
        <v>145</v>
      </c>
      <c r="E19" s="259" t="s">
        <v>146</v>
      </c>
      <c r="F19" s="260" t="s">
        <v>147</v>
      </c>
      <c r="G19" s="261" t="s">
        <v>148</v>
      </c>
      <c r="H19" s="262" t="s">
        <v>149</v>
      </c>
      <c r="I19" s="263" t="s">
        <v>150</v>
      </c>
      <c r="J19" s="279" t="s">
        <v>151</v>
      </c>
    </row>
    <row r="20" spans="1:10" ht="14.4" x14ac:dyDescent="0.3">
      <c r="A20" s="230"/>
      <c r="B20" s="104" t="s">
        <v>176</v>
      </c>
      <c r="C20" s="105" t="s">
        <v>46</v>
      </c>
      <c r="D20" s="255"/>
      <c r="E20" s="255"/>
      <c r="F20" s="255"/>
      <c r="G20" s="256"/>
      <c r="H20" s="255"/>
      <c r="I20" s="256"/>
      <c r="J20" s="265"/>
    </row>
    <row r="21" spans="1:10" ht="28.8" x14ac:dyDescent="0.3">
      <c r="A21" s="230"/>
      <c r="B21" s="114" t="s">
        <v>177</v>
      </c>
      <c r="C21" s="22" t="s">
        <v>178</v>
      </c>
      <c r="D21" s="115" t="s">
        <v>155</v>
      </c>
      <c r="E21" s="108">
        <v>20</v>
      </c>
      <c r="F21" s="135">
        <v>0.03</v>
      </c>
      <c r="G21" s="110">
        <f t="shared" ref="G21:G26" si="2">(H21*F21)*E21</f>
        <v>10260</v>
      </c>
      <c r="H21" s="110">
        <v>17100</v>
      </c>
      <c r="I21" s="136">
        <f t="shared" ref="I21:I27" si="3">(H21*E21)+G21</f>
        <v>352260</v>
      </c>
      <c r="J21" s="112" t="s">
        <v>179</v>
      </c>
    </row>
    <row r="22" spans="1:10" ht="14.4" x14ac:dyDescent="0.3">
      <c r="A22" s="230"/>
      <c r="B22" s="114" t="s">
        <v>180</v>
      </c>
      <c r="C22" s="115" t="s">
        <v>181</v>
      </c>
      <c r="D22" s="115" t="s">
        <v>155</v>
      </c>
      <c r="E22" s="63">
        <v>25</v>
      </c>
      <c r="F22" s="135">
        <v>0.03</v>
      </c>
      <c r="G22" s="110">
        <f t="shared" si="2"/>
        <v>12825</v>
      </c>
      <c r="H22" s="110">
        <v>17100</v>
      </c>
      <c r="I22" s="136">
        <f t="shared" si="3"/>
        <v>440325</v>
      </c>
      <c r="J22" s="113"/>
    </row>
    <row r="23" spans="1:10" ht="14.4" x14ac:dyDescent="0.3">
      <c r="A23" s="230"/>
      <c r="B23" s="114" t="s">
        <v>182</v>
      </c>
      <c r="C23" s="115" t="s">
        <v>164</v>
      </c>
      <c r="D23" s="115" t="s">
        <v>155</v>
      </c>
      <c r="E23" s="108">
        <v>5</v>
      </c>
      <c r="F23" s="109">
        <v>0.03</v>
      </c>
      <c r="G23" s="110">
        <f t="shared" si="2"/>
        <v>885</v>
      </c>
      <c r="H23" s="110">
        <v>5900</v>
      </c>
      <c r="I23" s="136">
        <f t="shared" si="3"/>
        <v>30385</v>
      </c>
      <c r="J23" s="112" t="s">
        <v>156</v>
      </c>
    </row>
    <row r="24" spans="1:10" ht="14.4" x14ac:dyDescent="0.3">
      <c r="A24" s="230"/>
      <c r="B24" s="114" t="s">
        <v>183</v>
      </c>
      <c r="C24" s="115" t="s">
        <v>184</v>
      </c>
      <c r="D24" s="137" t="s">
        <v>185</v>
      </c>
      <c r="E24" s="138">
        <v>1.2</v>
      </c>
      <c r="F24" s="135">
        <v>0.05</v>
      </c>
      <c r="G24" s="110">
        <f t="shared" si="2"/>
        <v>2220</v>
      </c>
      <c r="H24" s="110">
        <v>37000</v>
      </c>
      <c r="I24" s="136">
        <f t="shared" si="3"/>
        <v>46620</v>
      </c>
      <c r="J24" s="139" t="s">
        <v>179</v>
      </c>
    </row>
    <row r="25" spans="1:10" ht="14.4" x14ac:dyDescent="0.3">
      <c r="A25" s="230"/>
      <c r="B25" s="114" t="s">
        <v>186</v>
      </c>
      <c r="C25" s="107" t="s">
        <v>187</v>
      </c>
      <c r="D25" s="107" t="s">
        <v>155</v>
      </c>
      <c r="E25" s="108">
        <v>8</v>
      </c>
      <c r="F25" s="109">
        <v>0.03</v>
      </c>
      <c r="G25" s="110">
        <f t="shared" si="2"/>
        <v>35016</v>
      </c>
      <c r="H25" s="111">
        <v>145900</v>
      </c>
      <c r="I25" s="136">
        <f t="shared" si="3"/>
        <v>1202216</v>
      </c>
      <c r="J25" s="112" t="s">
        <v>156</v>
      </c>
    </row>
    <row r="26" spans="1:10" ht="14.4" x14ac:dyDescent="0.3">
      <c r="A26" s="230"/>
      <c r="B26" s="114" t="s">
        <v>188</v>
      </c>
      <c r="C26" s="22" t="s">
        <v>189</v>
      </c>
      <c r="D26" s="115" t="s">
        <v>190</v>
      </c>
      <c r="E26" s="108">
        <v>50</v>
      </c>
      <c r="F26" s="109">
        <v>0.03</v>
      </c>
      <c r="G26" s="110">
        <f t="shared" si="2"/>
        <v>23250</v>
      </c>
      <c r="H26" s="111">
        <v>15500</v>
      </c>
      <c r="I26" s="136">
        <f t="shared" si="3"/>
        <v>798250</v>
      </c>
      <c r="J26" s="112" t="s">
        <v>156</v>
      </c>
    </row>
    <row r="27" spans="1:10" ht="14.4" x14ac:dyDescent="0.3">
      <c r="A27" s="230"/>
      <c r="B27" s="114" t="s">
        <v>191</v>
      </c>
      <c r="C27" s="22" t="s">
        <v>192</v>
      </c>
      <c r="D27" s="115" t="s">
        <v>185</v>
      </c>
      <c r="E27" s="63">
        <v>4.5</v>
      </c>
      <c r="F27" s="135">
        <v>0.05</v>
      </c>
      <c r="G27" s="110">
        <f>H27*0.03</f>
        <v>12965.25</v>
      </c>
      <c r="H27" s="111">
        <v>432175</v>
      </c>
      <c r="I27" s="136">
        <f t="shared" si="3"/>
        <v>1957752.75</v>
      </c>
      <c r="J27" s="112" t="s">
        <v>179</v>
      </c>
    </row>
    <row r="28" spans="1:10" ht="14.4" x14ac:dyDescent="0.3">
      <c r="A28" s="230"/>
      <c r="B28" s="114" t="s">
        <v>193</v>
      </c>
      <c r="C28" s="140" t="s">
        <v>194</v>
      </c>
      <c r="D28" s="115" t="s">
        <v>155</v>
      </c>
      <c r="E28" s="63">
        <v>32</v>
      </c>
      <c r="F28" s="141" t="s">
        <v>195</v>
      </c>
      <c r="G28" s="91"/>
      <c r="H28" s="110">
        <v>12000</v>
      </c>
      <c r="I28" s="136">
        <f t="shared" ref="I28:I32" si="4">H28*E28</f>
        <v>384000</v>
      </c>
      <c r="J28" s="113"/>
    </row>
    <row r="29" spans="1:10" ht="14.4" x14ac:dyDescent="0.3">
      <c r="A29" s="230"/>
      <c r="B29" s="114" t="s">
        <v>196</v>
      </c>
      <c r="C29" s="140" t="s">
        <v>197</v>
      </c>
      <c r="D29" s="115" t="s">
        <v>185</v>
      </c>
      <c r="E29" s="63">
        <v>5</v>
      </c>
      <c r="F29" s="115" t="s">
        <v>195</v>
      </c>
      <c r="G29" s="91"/>
      <c r="H29" s="110">
        <v>35000</v>
      </c>
      <c r="I29" s="136">
        <f t="shared" si="4"/>
        <v>175000</v>
      </c>
      <c r="J29" s="112" t="s">
        <v>179</v>
      </c>
    </row>
    <row r="30" spans="1:10" ht="14.4" x14ac:dyDescent="0.3">
      <c r="A30" s="230"/>
      <c r="B30" s="114" t="s">
        <v>198</v>
      </c>
      <c r="C30" s="140" t="s">
        <v>199</v>
      </c>
      <c r="D30" s="115" t="s">
        <v>185</v>
      </c>
      <c r="E30" s="63">
        <v>1</v>
      </c>
      <c r="F30" s="115" t="s">
        <v>195</v>
      </c>
      <c r="G30" s="91"/>
      <c r="H30" s="110">
        <v>83500</v>
      </c>
      <c r="I30" s="136">
        <f t="shared" si="4"/>
        <v>83500</v>
      </c>
      <c r="J30" s="112" t="s">
        <v>179</v>
      </c>
    </row>
    <row r="31" spans="1:10" ht="14.4" x14ac:dyDescent="0.3">
      <c r="A31" s="230"/>
      <c r="B31" s="114" t="s">
        <v>200</v>
      </c>
      <c r="C31" s="142" t="s">
        <v>201</v>
      </c>
      <c r="D31" s="107" t="s">
        <v>202</v>
      </c>
      <c r="E31" s="108">
        <v>5</v>
      </c>
      <c r="F31" s="107" t="s">
        <v>195</v>
      </c>
      <c r="G31" s="143" t="s">
        <v>195</v>
      </c>
      <c r="H31" s="111">
        <v>30000</v>
      </c>
      <c r="I31" s="136">
        <f t="shared" si="4"/>
        <v>150000</v>
      </c>
      <c r="J31" s="112" t="s">
        <v>203</v>
      </c>
    </row>
    <row r="32" spans="1:10" ht="14.4" x14ac:dyDescent="0.3">
      <c r="A32" s="101"/>
      <c r="B32" s="114" t="s">
        <v>204</v>
      </c>
      <c r="C32" s="107" t="s">
        <v>205</v>
      </c>
      <c r="D32" s="144" t="s">
        <v>155</v>
      </c>
      <c r="E32" s="145">
        <v>7</v>
      </c>
      <c r="F32" s="90"/>
      <c r="G32" s="91"/>
      <c r="H32" s="143">
        <v>17500</v>
      </c>
      <c r="I32" s="136">
        <f t="shared" si="4"/>
        <v>122500</v>
      </c>
      <c r="J32" s="146" t="s">
        <v>179</v>
      </c>
    </row>
    <row r="33" spans="1:11" ht="14.4" x14ac:dyDescent="0.3">
      <c r="A33" s="96"/>
      <c r="B33" s="117"/>
      <c r="C33" s="118" t="s">
        <v>165</v>
      </c>
      <c r="D33" s="119"/>
      <c r="E33" s="119"/>
      <c r="F33" s="119"/>
      <c r="G33" s="120"/>
      <c r="H33" s="120"/>
      <c r="I33" s="147">
        <f>SUM(I21:I32)</f>
        <v>5742808.75</v>
      </c>
      <c r="J33" s="122"/>
    </row>
    <row r="34" spans="1:11" ht="14.4" x14ac:dyDescent="0.3">
      <c r="A34" s="253"/>
      <c r="B34" s="106" t="s">
        <v>206</v>
      </c>
      <c r="C34" s="115" t="s">
        <v>167</v>
      </c>
      <c r="D34" s="148" t="s">
        <v>207</v>
      </c>
      <c r="E34" s="149">
        <v>0.05</v>
      </c>
      <c r="F34" s="90"/>
      <c r="G34" s="91"/>
      <c r="H34" s="110">
        <f>I33*E34</f>
        <v>287140.4375</v>
      </c>
      <c r="I34" s="136">
        <f>H34</f>
        <v>287140.4375</v>
      </c>
      <c r="J34" s="113"/>
    </row>
    <row r="35" spans="1:11" ht="14.4" x14ac:dyDescent="0.3">
      <c r="A35" s="230"/>
      <c r="B35" s="106" t="s">
        <v>208</v>
      </c>
      <c r="C35" s="115" t="s">
        <v>170</v>
      </c>
      <c r="D35" s="150" t="s">
        <v>209</v>
      </c>
      <c r="E35" s="108">
        <v>4</v>
      </c>
      <c r="F35" s="90"/>
      <c r="G35" s="91"/>
      <c r="H35" s="111">
        <v>300000</v>
      </c>
      <c r="I35" s="136">
        <f t="shared" ref="I35:I36" si="5">H35*E35</f>
        <v>1200000</v>
      </c>
      <c r="J35" s="113"/>
    </row>
    <row r="36" spans="1:11" ht="14.4" x14ac:dyDescent="0.3">
      <c r="A36" s="230"/>
      <c r="B36" s="106" t="s">
        <v>210</v>
      </c>
      <c r="C36" s="107" t="s">
        <v>211</v>
      </c>
      <c r="D36" s="115" t="s">
        <v>212</v>
      </c>
      <c r="E36" s="108">
        <v>6</v>
      </c>
      <c r="F36" s="90"/>
      <c r="G36" s="91"/>
      <c r="H36" s="111">
        <v>90000</v>
      </c>
      <c r="I36" s="136">
        <f t="shared" si="5"/>
        <v>540000</v>
      </c>
      <c r="J36" s="136"/>
    </row>
    <row r="37" spans="1:11" ht="14.4" x14ac:dyDescent="0.3">
      <c r="A37" s="230"/>
      <c r="B37" s="106" t="s">
        <v>213</v>
      </c>
      <c r="C37" s="151" t="s">
        <v>214</v>
      </c>
      <c r="D37" s="151" t="s">
        <v>212</v>
      </c>
      <c r="E37" s="152">
        <v>6</v>
      </c>
      <c r="F37" s="94"/>
      <c r="G37" s="95"/>
      <c r="H37" s="153">
        <v>160000</v>
      </c>
      <c r="I37" s="154">
        <f>E37*H37</f>
        <v>960000</v>
      </c>
      <c r="J37" s="113"/>
    </row>
    <row r="38" spans="1:11" ht="14.4" x14ac:dyDescent="0.3">
      <c r="A38" s="230"/>
      <c r="B38" s="281" t="s">
        <v>175</v>
      </c>
      <c r="C38" s="282"/>
      <c r="D38" s="282"/>
      <c r="E38" s="282"/>
      <c r="F38" s="282"/>
      <c r="G38" s="282"/>
      <c r="H38" s="283"/>
      <c r="I38" s="155">
        <f>SUM(I33:I37)</f>
        <v>8729949.1875</v>
      </c>
      <c r="J38" s="133"/>
    </row>
    <row r="39" spans="1:11" ht="14.4" x14ac:dyDescent="0.3">
      <c r="A39" s="89"/>
      <c r="B39" s="93"/>
      <c r="C39" s="94"/>
      <c r="D39" s="94"/>
      <c r="E39" s="94"/>
      <c r="F39" s="94"/>
      <c r="G39" s="95"/>
      <c r="H39" s="95"/>
      <c r="I39" s="95"/>
      <c r="J39" s="91"/>
    </row>
    <row r="40" spans="1:11" ht="14.4" x14ac:dyDescent="0.3">
      <c r="A40" s="96"/>
      <c r="B40" s="97"/>
      <c r="C40" s="98"/>
      <c r="D40" s="98"/>
      <c r="E40" s="98"/>
      <c r="F40" s="98"/>
      <c r="G40" s="99"/>
      <c r="H40" s="99"/>
      <c r="I40" s="134"/>
      <c r="J40" s="100"/>
    </row>
    <row r="41" spans="1:11" ht="14.4" x14ac:dyDescent="0.3">
      <c r="A41" s="257"/>
      <c r="B41" s="102" t="s">
        <v>143</v>
      </c>
      <c r="C41" s="103" t="s">
        <v>144</v>
      </c>
      <c r="D41" s="258" t="s">
        <v>215</v>
      </c>
      <c r="E41" s="259" t="s">
        <v>146</v>
      </c>
      <c r="F41" s="260" t="s">
        <v>147</v>
      </c>
      <c r="G41" s="261" t="s">
        <v>148</v>
      </c>
      <c r="H41" s="262" t="s">
        <v>149</v>
      </c>
      <c r="I41" s="263" t="s">
        <v>150</v>
      </c>
      <c r="J41" s="264" t="s">
        <v>151</v>
      </c>
    </row>
    <row r="42" spans="1:11" ht="14.4" x14ac:dyDescent="0.3">
      <c r="A42" s="230"/>
      <c r="B42" s="104" t="s">
        <v>216</v>
      </c>
      <c r="C42" s="105" t="s">
        <v>47</v>
      </c>
      <c r="D42" s="255"/>
      <c r="E42" s="255"/>
      <c r="F42" s="255"/>
      <c r="G42" s="256"/>
      <c r="H42" s="255"/>
      <c r="I42" s="256"/>
      <c r="J42" s="265"/>
    </row>
    <row r="43" spans="1:11" ht="14.4" x14ac:dyDescent="0.3">
      <c r="A43" s="230"/>
      <c r="B43" s="114" t="s">
        <v>217</v>
      </c>
      <c r="C43" s="115" t="s">
        <v>218</v>
      </c>
      <c r="D43" s="115" t="s">
        <v>155</v>
      </c>
      <c r="E43" s="156">
        <v>145</v>
      </c>
      <c r="F43" s="157">
        <v>0.03</v>
      </c>
      <c r="G43" s="158">
        <f t="shared" ref="G43:G44" si="6">(H43*F43)*E43</f>
        <v>208800</v>
      </c>
      <c r="H43" s="111">
        <v>48000</v>
      </c>
      <c r="I43" s="136">
        <f t="shared" ref="I43:I44" si="7">(H43*E43)+G43</f>
        <v>7168800</v>
      </c>
      <c r="J43" s="159" t="s">
        <v>219</v>
      </c>
      <c r="K43" s="7" t="s">
        <v>35</v>
      </c>
    </row>
    <row r="44" spans="1:11" ht="14.4" x14ac:dyDescent="0.3">
      <c r="A44" s="230"/>
      <c r="B44" s="114" t="s">
        <v>220</v>
      </c>
      <c r="C44" s="115" t="s">
        <v>221</v>
      </c>
      <c r="D44" s="115" t="s">
        <v>155</v>
      </c>
      <c r="E44" s="156">
        <v>20</v>
      </c>
      <c r="F44" s="157">
        <v>0.03</v>
      </c>
      <c r="G44" s="158">
        <f t="shared" si="6"/>
        <v>14340</v>
      </c>
      <c r="H44" s="110">
        <v>23900</v>
      </c>
      <c r="I44" s="136">
        <f t="shared" si="7"/>
        <v>492340</v>
      </c>
      <c r="J44" s="139" t="s">
        <v>222</v>
      </c>
      <c r="K44" s="7" t="s">
        <v>35</v>
      </c>
    </row>
    <row r="45" spans="1:11" ht="14.4" x14ac:dyDescent="0.3">
      <c r="A45" s="230"/>
      <c r="B45" s="114" t="s">
        <v>223</v>
      </c>
      <c r="C45" s="115" t="s">
        <v>224</v>
      </c>
      <c r="D45" s="115" t="s">
        <v>225</v>
      </c>
      <c r="E45" s="63">
        <v>2</v>
      </c>
      <c r="F45" s="115" t="s">
        <v>195</v>
      </c>
      <c r="G45" s="143" t="s">
        <v>195</v>
      </c>
      <c r="H45" s="111">
        <v>86545</v>
      </c>
      <c r="I45" s="136">
        <f>H45*E45</f>
        <v>173090</v>
      </c>
      <c r="J45" s="112" t="s">
        <v>226</v>
      </c>
    </row>
    <row r="46" spans="1:11" ht="14.4" x14ac:dyDescent="0.3">
      <c r="A46" s="230"/>
      <c r="B46" s="114" t="s">
        <v>227</v>
      </c>
      <c r="C46" s="115" t="s">
        <v>228</v>
      </c>
      <c r="D46" s="115" t="s">
        <v>155</v>
      </c>
      <c r="E46" s="108">
        <v>40</v>
      </c>
      <c r="F46" s="123">
        <v>0.03</v>
      </c>
      <c r="G46" s="110">
        <f t="shared" ref="G46:G47" si="8">(H46*F46)*E46</f>
        <v>14280</v>
      </c>
      <c r="H46" s="110">
        <v>11900</v>
      </c>
      <c r="I46" s="136">
        <f t="shared" ref="I46:I47" si="9">(H46*E46)+G46</f>
        <v>490280</v>
      </c>
      <c r="J46" s="112" t="s">
        <v>222</v>
      </c>
    </row>
    <row r="47" spans="1:11" ht="14.4" x14ac:dyDescent="0.3">
      <c r="A47" s="230"/>
      <c r="B47" s="114" t="s">
        <v>229</v>
      </c>
      <c r="C47" s="107" t="s">
        <v>230</v>
      </c>
      <c r="D47" s="115" t="s">
        <v>155</v>
      </c>
      <c r="E47" s="108">
        <v>8</v>
      </c>
      <c r="F47" s="123">
        <v>0.03</v>
      </c>
      <c r="G47" s="110">
        <f t="shared" si="8"/>
        <v>10536</v>
      </c>
      <c r="H47" s="110">
        <v>43900</v>
      </c>
      <c r="I47" s="136">
        <f t="shared" si="9"/>
        <v>361736</v>
      </c>
      <c r="J47" s="113"/>
    </row>
    <row r="48" spans="1:11" ht="14.4" x14ac:dyDescent="0.3">
      <c r="A48" s="101"/>
      <c r="B48" s="106" t="s">
        <v>231</v>
      </c>
      <c r="C48" s="107" t="s">
        <v>232</v>
      </c>
      <c r="D48" s="107" t="s">
        <v>155</v>
      </c>
      <c r="E48" s="108">
        <v>64</v>
      </c>
      <c r="F48" s="123">
        <v>0.03</v>
      </c>
      <c r="G48" s="110"/>
      <c r="H48" s="111">
        <v>15990</v>
      </c>
      <c r="I48" s="136">
        <f>H48*E48</f>
        <v>1023360</v>
      </c>
      <c r="J48" s="112" t="s">
        <v>35</v>
      </c>
    </row>
    <row r="49" spans="1:10" ht="14.4" x14ac:dyDescent="0.3">
      <c r="A49" s="96"/>
      <c r="B49" s="117"/>
      <c r="C49" s="118" t="s">
        <v>165</v>
      </c>
      <c r="D49" s="119"/>
      <c r="E49" s="119"/>
      <c r="F49" s="119"/>
      <c r="G49" s="120"/>
      <c r="H49" s="120"/>
      <c r="I49" s="147">
        <f>I43+I44+I45+I46+I47+I48</f>
        <v>9709606</v>
      </c>
      <c r="J49" s="122"/>
    </row>
    <row r="50" spans="1:10" ht="14.4" x14ac:dyDescent="0.3">
      <c r="A50" s="253"/>
      <c r="B50" s="106" t="s">
        <v>233</v>
      </c>
      <c r="C50" s="115" t="s">
        <v>167</v>
      </c>
      <c r="D50" s="108" t="s">
        <v>207</v>
      </c>
      <c r="E50" s="149">
        <v>0.1</v>
      </c>
      <c r="F50" s="90"/>
      <c r="G50" s="91"/>
      <c r="H50" s="110">
        <f>E50*I49</f>
        <v>970960.60000000009</v>
      </c>
      <c r="I50" s="136">
        <f>H50</f>
        <v>970960.60000000009</v>
      </c>
      <c r="J50" s="113"/>
    </row>
    <row r="51" spans="1:10" ht="14.4" x14ac:dyDescent="0.3">
      <c r="A51" s="230"/>
      <c r="B51" s="106" t="s">
        <v>234</v>
      </c>
      <c r="C51" s="115" t="s">
        <v>170</v>
      </c>
      <c r="D51" s="150" t="s">
        <v>209</v>
      </c>
      <c r="E51" s="108">
        <v>4</v>
      </c>
      <c r="F51" s="90"/>
      <c r="G51" s="91"/>
      <c r="H51" s="111">
        <v>400000</v>
      </c>
      <c r="I51" s="136">
        <f t="shared" ref="I51:I53" si="10">H51*E51</f>
        <v>1600000</v>
      </c>
      <c r="J51" s="113"/>
    </row>
    <row r="52" spans="1:10" ht="14.4" x14ac:dyDescent="0.3">
      <c r="A52" s="230"/>
      <c r="B52" s="106" t="s">
        <v>235</v>
      </c>
      <c r="C52" s="107" t="s">
        <v>214</v>
      </c>
      <c r="D52" s="107" t="s">
        <v>212</v>
      </c>
      <c r="E52" s="108">
        <v>12</v>
      </c>
      <c r="F52" s="90"/>
      <c r="G52" s="91"/>
      <c r="H52" s="111">
        <v>160000</v>
      </c>
      <c r="I52" s="136">
        <f t="shared" si="10"/>
        <v>1920000</v>
      </c>
      <c r="J52" s="113"/>
    </row>
    <row r="53" spans="1:10" ht="14.4" x14ac:dyDescent="0.3">
      <c r="A53" s="230"/>
      <c r="B53" s="160" t="s">
        <v>236</v>
      </c>
      <c r="C53" s="151" t="s">
        <v>211</v>
      </c>
      <c r="D53" s="161" t="s">
        <v>212</v>
      </c>
      <c r="E53" s="152">
        <v>12</v>
      </c>
      <c r="F53" s="94"/>
      <c r="G53" s="95"/>
      <c r="H53" s="162">
        <v>90000</v>
      </c>
      <c r="I53" s="163">
        <f t="shared" si="10"/>
        <v>1080000</v>
      </c>
      <c r="J53" s="113"/>
    </row>
    <row r="54" spans="1:10" ht="14.4" x14ac:dyDescent="0.3">
      <c r="A54" s="230"/>
      <c r="B54" s="254" t="s">
        <v>175</v>
      </c>
      <c r="C54" s="255"/>
      <c r="D54" s="255"/>
      <c r="E54" s="255"/>
      <c r="F54" s="255"/>
      <c r="G54" s="255"/>
      <c r="H54" s="256"/>
      <c r="I54" s="155">
        <f>SUM(I49:I53)</f>
        <v>15280566.6</v>
      </c>
      <c r="J54" s="133"/>
    </row>
    <row r="55" spans="1:10" ht="14.4" x14ac:dyDescent="0.3">
      <c r="A55" s="89"/>
      <c r="B55" s="93"/>
      <c r="C55" s="94"/>
      <c r="D55" s="94"/>
      <c r="E55" s="94"/>
      <c r="F55" s="94"/>
      <c r="G55" s="95"/>
      <c r="H55" s="95"/>
      <c r="I55" s="95"/>
      <c r="J55" s="91"/>
    </row>
    <row r="56" spans="1:10" ht="14.4" x14ac:dyDescent="0.3">
      <c r="A56" s="96"/>
      <c r="B56" s="97"/>
      <c r="C56" s="98"/>
      <c r="D56" s="98"/>
      <c r="E56" s="98"/>
      <c r="F56" s="98"/>
      <c r="G56" s="99"/>
      <c r="H56" s="99"/>
      <c r="I56" s="134"/>
      <c r="J56" s="100"/>
    </row>
    <row r="57" spans="1:10" ht="14.4" x14ac:dyDescent="0.3">
      <c r="A57" s="257"/>
      <c r="B57" s="102" t="s">
        <v>143</v>
      </c>
      <c r="C57" s="103" t="s">
        <v>144</v>
      </c>
      <c r="D57" s="258" t="s">
        <v>215</v>
      </c>
      <c r="E57" s="259" t="s">
        <v>146</v>
      </c>
      <c r="F57" s="260" t="s">
        <v>147</v>
      </c>
      <c r="G57" s="261" t="s">
        <v>148</v>
      </c>
      <c r="H57" s="262" t="s">
        <v>149</v>
      </c>
      <c r="I57" s="263" t="s">
        <v>150</v>
      </c>
      <c r="J57" s="264" t="s">
        <v>151</v>
      </c>
    </row>
    <row r="58" spans="1:10" ht="14.4" x14ac:dyDescent="0.3">
      <c r="A58" s="230"/>
      <c r="B58" s="104" t="s">
        <v>237</v>
      </c>
      <c r="C58" s="105" t="s">
        <v>48</v>
      </c>
      <c r="D58" s="255"/>
      <c r="E58" s="255"/>
      <c r="F58" s="255"/>
      <c r="G58" s="256"/>
      <c r="H58" s="255"/>
      <c r="I58" s="256"/>
      <c r="J58" s="265"/>
    </row>
    <row r="59" spans="1:10" ht="14.4" x14ac:dyDescent="0.3">
      <c r="A59" s="230"/>
      <c r="B59" s="114" t="s">
        <v>238</v>
      </c>
      <c r="C59" s="90" t="s">
        <v>218</v>
      </c>
      <c r="D59" s="115" t="s">
        <v>155</v>
      </c>
      <c r="E59" s="156">
        <v>120</v>
      </c>
      <c r="F59" s="157">
        <v>0.03</v>
      </c>
      <c r="G59" s="158">
        <f>H59*F59</f>
        <v>1440</v>
      </c>
      <c r="H59" s="111">
        <v>48000</v>
      </c>
      <c r="I59" s="136">
        <f>(H59*E59)+G59</f>
        <v>5761440</v>
      </c>
      <c r="J59" s="164"/>
    </row>
    <row r="60" spans="1:10" ht="14.4" x14ac:dyDescent="0.3">
      <c r="A60" s="230"/>
      <c r="B60" s="114" t="s">
        <v>239</v>
      </c>
      <c r="C60" s="90" t="s">
        <v>240</v>
      </c>
      <c r="D60" s="115" t="s">
        <v>241</v>
      </c>
      <c r="E60" s="108">
        <v>15</v>
      </c>
      <c r="F60" s="63" t="s">
        <v>195</v>
      </c>
      <c r="G60" s="116" t="s">
        <v>195</v>
      </c>
      <c r="H60" s="111">
        <v>164900</v>
      </c>
      <c r="I60" s="136">
        <f>H60*E60</f>
        <v>2473500</v>
      </c>
      <c r="J60" s="113"/>
    </row>
    <row r="61" spans="1:10" ht="14.4" x14ac:dyDescent="0.3">
      <c r="A61" s="230"/>
      <c r="B61" s="114" t="s">
        <v>242</v>
      </c>
      <c r="C61" s="90" t="s">
        <v>243</v>
      </c>
      <c r="D61" s="115" t="s">
        <v>155</v>
      </c>
      <c r="E61" s="63">
        <v>24</v>
      </c>
      <c r="F61" s="90"/>
      <c r="G61" s="91"/>
      <c r="H61" s="110">
        <v>59000</v>
      </c>
      <c r="I61" s="136">
        <f>H61*E61+(G61*24)</f>
        <v>1416000</v>
      </c>
      <c r="J61" s="112" t="s">
        <v>156</v>
      </c>
    </row>
    <row r="62" spans="1:10" ht="14.4" x14ac:dyDescent="0.3">
      <c r="A62" s="230"/>
      <c r="B62" s="114" t="s">
        <v>244</v>
      </c>
      <c r="C62" s="90" t="s">
        <v>245</v>
      </c>
      <c r="D62" s="115" t="s">
        <v>155</v>
      </c>
      <c r="E62" s="63">
        <v>10</v>
      </c>
      <c r="F62" s="115" t="s">
        <v>195</v>
      </c>
      <c r="G62" s="116" t="s">
        <v>195</v>
      </c>
      <c r="H62" s="110">
        <v>7900</v>
      </c>
      <c r="I62" s="136">
        <f>H62*E62</f>
        <v>79000</v>
      </c>
      <c r="J62" s="112" t="s">
        <v>156</v>
      </c>
    </row>
    <row r="63" spans="1:10" ht="14.4" x14ac:dyDescent="0.3">
      <c r="A63" s="230"/>
      <c r="B63" s="114" t="s">
        <v>246</v>
      </c>
      <c r="C63" s="165" t="s">
        <v>247</v>
      </c>
      <c r="D63" s="115" t="s">
        <v>155</v>
      </c>
      <c r="E63" s="63">
        <v>1</v>
      </c>
      <c r="F63" s="123">
        <v>0.03</v>
      </c>
      <c r="G63" s="110">
        <f>H63*F63</f>
        <v>1437</v>
      </c>
      <c r="H63" s="110">
        <v>47900</v>
      </c>
      <c r="I63" s="136">
        <f>(H63*E63)+G63</f>
        <v>49337</v>
      </c>
      <c r="J63" s="112" t="s">
        <v>156</v>
      </c>
    </row>
    <row r="64" spans="1:10" ht="14.4" x14ac:dyDescent="0.3">
      <c r="A64" s="230"/>
      <c r="B64" s="114" t="s">
        <v>248</v>
      </c>
      <c r="C64" s="165" t="s">
        <v>249</v>
      </c>
      <c r="D64" s="115" t="s">
        <v>155</v>
      </c>
      <c r="E64" s="108">
        <v>1</v>
      </c>
      <c r="F64" s="115" t="s">
        <v>195</v>
      </c>
      <c r="G64" s="116" t="s">
        <v>195</v>
      </c>
      <c r="H64" s="110">
        <v>99000</v>
      </c>
      <c r="I64" s="136">
        <f t="shared" ref="I64:I69" si="11">H64*E64</f>
        <v>99000</v>
      </c>
      <c r="J64" s="112" t="s">
        <v>156</v>
      </c>
    </row>
    <row r="65" spans="1:10" ht="14.4" x14ac:dyDescent="0.3">
      <c r="A65" s="230"/>
      <c r="B65" s="114" t="s">
        <v>250</v>
      </c>
      <c r="C65" s="90" t="s">
        <v>251</v>
      </c>
      <c r="D65" s="115" t="s">
        <v>155</v>
      </c>
      <c r="E65" s="108">
        <v>4</v>
      </c>
      <c r="F65" s="115" t="s">
        <v>195</v>
      </c>
      <c r="G65" s="116" t="s">
        <v>195</v>
      </c>
      <c r="H65" s="110">
        <v>44900</v>
      </c>
      <c r="I65" s="136">
        <f t="shared" si="11"/>
        <v>179600</v>
      </c>
      <c r="J65" s="112" t="s">
        <v>156</v>
      </c>
    </row>
    <row r="66" spans="1:10" ht="14.4" x14ac:dyDescent="0.3">
      <c r="A66" s="230"/>
      <c r="B66" s="114" t="s">
        <v>252</v>
      </c>
      <c r="C66" s="90" t="s">
        <v>253</v>
      </c>
      <c r="D66" s="115" t="s">
        <v>241</v>
      </c>
      <c r="E66" s="63">
        <v>5</v>
      </c>
      <c r="F66" s="63" t="s">
        <v>195</v>
      </c>
      <c r="G66" s="116" t="s">
        <v>195</v>
      </c>
      <c r="H66" s="110">
        <v>21000</v>
      </c>
      <c r="I66" s="136">
        <f t="shared" si="11"/>
        <v>105000</v>
      </c>
      <c r="J66" s="113"/>
    </row>
    <row r="67" spans="1:10" ht="14.4" x14ac:dyDescent="0.3">
      <c r="A67" s="230"/>
      <c r="B67" s="114" t="s">
        <v>254</v>
      </c>
      <c r="C67" s="90" t="s">
        <v>255</v>
      </c>
      <c r="D67" s="115" t="s">
        <v>241</v>
      </c>
      <c r="E67" s="63">
        <v>7</v>
      </c>
      <c r="F67" s="63" t="s">
        <v>195</v>
      </c>
      <c r="G67" s="116" t="s">
        <v>195</v>
      </c>
      <c r="H67" s="110">
        <v>1438</v>
      </c>
      <c r="I67" s="136">
        <f t="shared" si="11"/>
        <v>10066</v>
      </c>
      <c r="J67" s="113"/>
    </row>
    <row r="68" spans="1:10" ht="14.4" x14ac:dyDescent="0.3">
      <c r="A68" s="230"/>
      <c r="B68" s="114" t="s">
        <v>256</v>
      </c>
      <c r="C68" s="90" t="s">
        <v>257</v>
      </c>
      <c r="D68" s="115" t="s">
        <v>155</v>
      </c>
      <c r="E68" s="63">
        <v>5</v>
      </c>
      <c r="F68" s="63" t="s">
        <v>195</v>
      </c>
      <c r="G68" s="116" t="s">
        <v>195</v>
      </c>
      <c r="H68" s="110">
        <v>6100</v>
      </c>
      <c r="I68" s="136">
        <f t="shared" si="11"/>
        <v>30500</v>
      </c>
      <c r="J68" s="113"/>
    </row>
    <row r="69" spans="1:10" ht="14.4" x14ac:dyDescent="0.3">
      <c r="A69" s="230"/>
      <c r="B69" s="114" t="s">
        <v>258</v>
      </c>
      <c r="C69" s="145" t="s">
        <v>259</v>
      </c>
      <c r="D69" s="115" t="s">
        <v>212</v>
      </c>
      <c r="E69" s="108">
        <v>12</v>
      </c>
      <c r="F69" s="63" t="s">
        <v>195</v>
      </c>
      <c r="G69" s="116" t="s">
        <v>195</v>
      </c>
      <c r="H69" s="111">
        <v>15000</v>
      </c>
      <c r="I69" s="136">
        <f t="shared" si="11"/>
        <v>180000</v>
      </c>
      <c r="J69" s="113"/>
    </row>
    <row r="70" spans="1:10" ht="14.4" x14ac:dyDescent="0.3">
      <c r="A70" s="96"/>
      <c r="B70" s="117"/>
      <c r="C70" s="118" t="s">
        <v>165</v>
      </c>
      <c r="D70" s="119"/>
      <c r="E70" s="119"/>
      <c r="F70" s="119"/>
      <c r="G70" s="120"/>
      <c r="H70" s="120"/>
      <c r="I70" s="147">
        <f>SUM(I59+I60+I61+I62+I63+I64+I65+I66+I67+I68+I69)</f>
        <v>10383443</v>
      </c>
      <c r="J70" s="122"/>
    </row>
    <row r="71" spans="1:10" ht="14.4" x14ac:dyDescent="0.3">
      <c r="A71" s="253"/>
      <c r="B71" s="114" t="s">
        <v>260</v>
      </c>
      <c r="C71" s="115" t="s">
        <v>167</v>
      </c>
      <c r="D71" s="148" t="s">
        <v>207</v>
      </c>
      <c r="E71" s="149">
        <v>0.05</v>
      </c>
      <c r="F71" s="90"/>
      <c r="G71" s="91"/>
      <c r="H71" s="110">
        <f>E71*I70</f>
        <v>519172.15</v>
      </c>
      <c r="I71" s="136">
        <f>H71</f>
        <v>519172.15</v>
      </c>
      <c r="J71" s="113"/>
    </row>
    <row r="72" spans="1:10" ht="14.4" x14ac:dyDescent="0.3">
      <c r="A72" s="230"/>
      <c r="B72" s="114" t="s">
        <v>261</v>
      </c>
      <c r="C72" s="115" t="s">
        <v>170</v>
      </c>
      <c r="D72" s="150" t="s">
        <v>209</v>
      </c>
      <c r="E72" s="108">
        <v>3</v>
      </c>
      <c r="F72" s="90"/>
      <c r="G72" s="91"/>
      <c r="H72" s="111">
        <v>400000</v>
      </c>
      <c r="I72" s="136">
        <f t="shared" ref="I72:I74" si="12">H72*E72</f>
        <v>1200000</v>
      </c>
      <c r="J72" s="113"/>
    </row>
    <row r="73" spans="1:10" ht="14.4" x14ac:dyDescent="0.3">
      <c r="A73" s="230"/>
      <c r="B73" s="106" t="s">
        <v>262</v>
      </c>
      <c r="C73" s="107" t="s">
        <v>214</v>
      </c>
      <c r="D73" s="107" t="s">
        <v>212</v>
      </c>
      <c r="E73" s="108">
        <v>12</v>
      </c>
      <c r="F73" s="90"/>
      <c r="G73" s="91"/>
      <c r="H73" s="111">
        <v>160000</v>
      </c>
      <c r="I73" s="136">
        <f t="shared" si="12"/>
        <v>1920000</v>
      </c>
      <c r="J73" s="113"/>
    </row>
    <row r="74" spans="1:10" ht="14.4" x14ac:dyDescent="0.3">
      <c r="A74" s="230"/>
      <c r="B74" s="160" t="s">
        <v>263</v>
      </c>
      <c r="C74" s="151" t="s">
        <v>211</v>
      </c>
      <c r="D74" s="161" t="s">
        <v>212</v>
      </c>
      <c r="E74" s="152">
        <v>12</v>
      </c>
      <c r="F74" s="94"/>
      <c r="G74" s="95"/>
      <c r="H74" s="162">
        <v>90000</v>
      </c>
      <c r="I74" s="163">
        <f t="shared" si="12"/>
        <v>1080000</v>
      </c>
      <c r="J74" s="113"/>
    </row>
    <row r="75" spans="1:10" ht="14.4" x14ac:dyDescent="0.3">
      <c r="A75" s="230"/>
      <c r="B75" s="254" t="s">
        <v>175</v>
      </c>
      <c r="C75" s="255"/>
      <c r="D75" s="255"/>
      <c r="E75" s="255"/>
      <c r="F75" s="255"/>
      <c r="G75" s="255"/>
      <c r="H75" s="256"/>
      <c r="I75" s="155">
        <f>SUM(I70:I74)</f>
        <v>15102615.15</v>
      </c>
      <c r="J75" s="133"/>
    </row>
    <row r="76" spans="1:10" ht="14.4" x14ac:dyDescent="0.3">
      <c r="A76" s="89"/>
      <c r="B76" s="93"/>
      <c r="C76" s="94"/>
      <c r="D76" s="94"/>
      <c r="E76" s="94"/>
      <c r="F76" s="94"/>
      <c r="G76" s="95"/>
      <c r="H76" s="95"/>
      <c r="I76" s="95"/>
      <c r="J76" s="91"/>
    </row>
    <row r="77" spans="1:10" ht="14.4" x14ac:dyDescent="0.3">
      <c r="A77" s="96"/>
      <c r="B77" s="97"/>
      <c r="C77" s="98"/>
      <c r="D77" s="98"/>
      <c r="E77" s="98"/>
      <c r="F77" s="98"/>
      <c r="G77" s="99"/>
      <c r="H77" s="99"/>
      <c r="I77" s="99"/>
      <c r="J77" s="100"/>
    </row>
    <row r="78" spans="1:10" ht="14.4" x14ac:dyDescent="0.3">
      <c r="A78" s="257"/>
      <c r="B78" s="102" t="s">
        <v>143</v>
      </c>
      <c r="C78" s="103" t="s">
        <v>144</v>
      </c>
      <c r="D78" s="258" t="s">
        <v>215</v>
      </c>
      <c r="E78" s="259" t="s">
        <v>146</v>
      </c>
      <c r="F78" s="260" t="s">
        <v>147</v>
      </c>
      <c r="G78" s="261" t="s">
        <v>148</v>
      </c>
      <c r="H78" s="262" t="s">
        <v>149</v>
      </c>
      <c r="I78" s="263" t="s">
        <v>150</v>
      </c>
      <c r="J78" s="264" t="s">
        <v>151</v>
      </c>
    </row>
    <row r="79" spans="1:10" ht="14.4" x14ac:dyDescent="0.3">
      <c r="A79" s="230"/>
      <c r="B79" s="104" t="s">
        <v>264</v>
      </c>
      <c r="C79" s="105" t="s">
        <v>49</v>
      </c>
      <c r="D79" s="255"/>
      <c r="E79" s="255"/>
      <c r="F79" s="255"/>
      <c r="G79" s="256"/>
      <c r="H79" s="255"/>
      <c r="I79" s="256"/>
      <c r="J79" s="265"/>
    </row>
    <row r="80" spans="1:10" ht="14.4" x14ac:dyDescent="0.3">
      <c r="A80" s="230"/>
      <c r="B80" s="114" t="s">
        <v>265</v>
      </c>
      <c r="C80" s="115" t="s">
        <v>266</v>
      </c>
      <c r="D80" s="115" t="s">
        <v>241</v>
      </c>
      <c r="E80" s="166">
        <v>50</v>
      </c>
      <c r="F80" s="167">
        <v>0.01</v>
      </c>
      <c r="G80" s="110">
        <f t="shared" ref="G80:G85" si="13">(H80*F80)*E80</f>
        <v>5950</v>
      </c>
      <c r="H80" s="110">
        <v>11900</v>
      </c>
      <c r="I80" s="136">
        <f t="shared" ref="I80:I84" si="14">(H80*E80)+G80</f>
        <v>600950</v>
      </c>
      <c r="J80" s="164"/>
    </row>
    <row r="81" spans="1:10" ht="14.4" x14ac:dyDescent="0.3">
      <c r="A81" s="230"/>
      <c r="B81" s="114" t="s">
        <v>267</v>
      </c>
      <c r="C81" s="90" t="s">
        <v>268</v>
      </c>
      <c r="D81" s="115" t="s">
        <v>155</v>
      </c>
      <c r="E81" s="166">
        <v>5</v>
      </c>
      <c r="F81" s="168">
        <v>0.03</v>
      </c>
      <c r="G81" s="110">
        <f t="shared" si="13"/>
        <v>5250</v>
      </c>
      <c r="H81" s="111">
        <v>35000</v>
      </c>
      <c r="I81" s="136">
        <f t="shared" si="14"/>
        <v>180250</v>
      </c>
      <c r="J81" s="112" t="s">
        <v>269</v>
      </c>
    </row>
    <row r="82" spans="1:10" ht="14.4" x14ac:dyDescent="0.3">
      <c r="A82" s="230"/>
      <c r="B82" s="114" t="s">
        <v>270</v>
      </c>
      <c r="C82" s="90" t="s">
        <v>271</v>
      </c>
      <c r="D82" s="115" t="s">
        <v>155</v>
      </c>
      <c r="E82" s="108">
        <v>5</v>
      </c>
      <c r="F82" s="123">
        <v>0.03</v>
      </c>
      <c r="G82" s="110">
        <f t="shared" si="13"/>
        <v>3750</v>
      </c>
      <c r="H82" s="110">
        <v>25000</v>
      </c>
      <c r="I82" s="136">
        <f t="shared" si="14"/>
        <v>128750</v>
      </c>
      <c r="J82" s="113"/>
    </row>
    <row r="83" spans="1:10" ht="14.4" x14ac:dyDescent="0.3">
      <c r="A83" s="230"/>
      <c r="B83" s="114" t="s">
        <v>272</v>
      </c>
      <c r="C83" s="115" t="s">
        <v>273</v>
      </c>
      <c r="D83" s="115" t="s">
        <v>241</v>
      </c>
      <c r="E83" s="108">
        <v>3</v>
      </c>
      <c r="F83" s="149">
        <v>0.03</v>
      </c>
      <c r="G83" s="110">
        <f t="shared" si="13"/>
        <v>8820</v>
      </c>
      <c r="H83" s="111">
        <v>98000</v>
      </c>
      <c r="I83" s="136">
        <f t="shared" si="14"/>
        <v>302820</v>
      </c>
      <c r="J83" s="112" t="s">
        <v>274</v>
      </c>
    </row>
    <row r="84" spans="1:10" ht="28.8" x14ac:dyDescent="0.3">
      <c r="A84" s="230"/>
      <c r="B84" s="114" t="s">
        <v>275</v>
      </c>
      <c r="C84" s="22" t="s">
        <v>276</v>
      </c>
      <c r="D84" s="115" t="s">
        <v>16</v>
      </c>
      <c r="E84" s="108">
        <v>7</v>
      </c>
      <c r="F84" s="123">
        <v>0.03</v>
      </c>
      <c r="G84" s="110">
        <f t="shared" si="13"/>
        <v>13839</v>
      </c>
      <c r="H84" s="110">
        <v>65900</v>
      </c>
      <c r="I84" s="136">
        <f t="shared" si="14"/>
        <v>475139</v>
      </c>
      <c r="J84" s="112" t="s">
        <v>156</v>
      </c>
    </row>
    <row r="85" spans="1:10" ht="28.8" x14ac:dyDescent="0.3">
      <c r="A85" s="230"/>
      <c r="B85" s="114" t="s">
        <v>277</v>
      </c>
      <c r="C85" s="140" t="s">
        <v>278</v>
      </c>
      <c r="D85" s="115" t="s">
        <v>16</v>
      </c>
      <c r="E85" s="108">
        <v>5</v>
      </c>
      <c r="F85" s="123">
        <v>0.03</v>
      </c>
      <c r="G85" s="110">
        <f t="shared" si="13"/>
        <v>2235</v>
      </c>
      <c r="H85" s="110">
        <v>14900</v>
      </c>
      <c r="I85" s="136">
        <f t="shared" ref="I85:I86" si="15">H85*E85+(G85*2)</f>
        <v>78970</v>
      </c>
      <c r="J85" s="112" t="s">
        <v>156</v>
      </c>
    </row>
    <row r="86" spans="1:10" ht="14.4" x14ac:dyDescent="0.3">
      <c r="A86" s="230"/>
      <c r="B86" s="114" t="s">
        <v>279</v>
      </c>
      <c r="C86" s="115" t="s">
        <v>280</v>
      </c>
      <c r="D86" s="115" t="s">
        <v>16</v>
      </c>
      <c r="E86" s="108">
        <v>4</v>
      </c>
      <c r="F86" s="63" t="s">
        <v>281</v>
      </c>
      <c r="G86" s="110">
        <f>H86*0.03</f>
        <v>387</v>
      </c>
      <c r="H86" s="110">
        <v>12900</v>
      </c>
      <c r="I86" s="136">
        <f t="shared" si="15"/>
        <v>52374</v>
      </c>
      <c r="J86" s="112" t="s">
        <v>156</v>
      </c>
    </row>
    <row r="87" spans="1:10" ht="14.4" x14ac:dyDescent="0.3">
      <c r="A87" s="230"/>
      <c r="B87" s="114" t="s">
        <v>282</v>
      </c>
      <c r="C87" s="115" t="s">
        <v>224</v>
      </c>
      <c r="D87" s="115" t="s">
        <v>225</v>
      </c>
      <c r="E87" s="108">
        <v>3</v>
      </c>
      <c r="F87" s="115" t="s">
        <v>195</v>
      </c>
      <c r="G87" s="91"/>
      <c r="H87" s="111">
        <v>86545</v>
      </c>
      <c r="I87" s="136">
        <f t="shared" ref="I87:I88" si="16">H87*E87</f>
        <v>259635</v>
      </c>
      <c r="J87" s="113"/>
    </row>
    <row r="88" spans="1:10" ht="14.4" x14ac:dyDescent="0.3">
      <c r="A88" s="230"/>
      <c r="B88" s="114" t="s">
        <v>283</v>
      </c>
      <c r="C88" s="107" t="s">
        <v>284</v>
      </c>
      <c r="D88" s="115" t="s">
        <v>16</v>
      </c>
      <c r="E88" s="63">
        <v>6</v>
      </c>
      <c r="F88" s="115" t="s">
        <v>195</v>
      </c>
      <c r="G88" s="91"/>
      <c r="H88" s="111">
        <v>36400</v>
      </c>
      <c r="I88" s="136">
        <f t="shared" si="16"/>
        <v>218400</v>
      </c>
      <c r="J88" s="113"/>
    </row>
    <row r="89" spans="1:10" ht="14.4" x14ac:dyDescent="0.3">
      <c r="A89" s="96"/>
      <c r="B89" s="117"/>
      <c r="C89" s="118" t="s">
        <v>165</v>
      </c>
      <c r="D89" s="119"/>
      <c r="E89" s="119"/>
      <c r="F89" s="119"/>
      <c r="G89" s="120"/>
      <c r="H89" s="120"/>
      <c r="I89" s="147">
        <f>SUM(I80:I88)</f>
        <v>2297288</v>
      </c>
      <c r="J89" s="122"/>
    </row>
    <row r="90" spans="1:10" ht="14.4" x14ac:dyDescent="0.3">
      <c r="A90" s="253"/>
      <c r="B90" s="114" t="s">
        <v>285</v>
      </c>
      <c r="C90" s="115" t="s">
        <v>167</v>
      </c>
      <c r="D90" s="108" t="s">
        <v>207</v>
      </c>
      <c r="E90" s="149">
        <v>0.1</v>
      </c>
      <c r="F90" s="90"/>
      <c r="G90" s="91"/>
      <c r="H90" s="110">
        <f>I89*E90</f>
        <v>229728.80000000002</v>
      </c>
      <c r="I90" s="136">
        <f>H90</f>
        <v>229728.80000000002</v>
      </c>
      <c r="J90" s="113"/>
    </row>
    <row r="91" spans="1:10" ht="14.4" x14ac:dyDescent="0.3">
      <c r="A91" s="230"/>
      <c r="B91" s="114" t="s">
        <v>286</v>
      </c>
      <c r="C91" s="115" t="s">
        <v>170</v>
      </c>
      <c r="D91" s="150" t="s">
        <v>209</v>
      </c>
      <c r="E91" s="108">
        <v>3</v>
      </c>
      <c r="F91" s="90"/>
      <c r="G91" s="91"/>
      <c r="H91" s="111">
        <v>80000</v>
      </c>
      <c r="I91" s="136">
        <f t="shared" ref="I91:I92" si="17">H91*E91</f>
        <v>240000</v>
      </c>
      <c r="J91" s="113"/>
    </row>
    <row r="92" spans="1:10" ht="14.4" x14ac:dyDescent="0.3">
      <c r="A92" s="230"/>
      <c r="B92" s="169" t="s">
        <v>287</v>
      </c>
      <c r="C92" s="151" t="s">
        <v>211</v>
      </c>
      <c r="D92" s="161" t="s">
        <v>212</v>
      </c>
      <c r="E92" s="152">
        <v>6</v>
      </c>
      <c r="F92" s="94"/>
      <c r="G92" s="95"/>
      <c r="H92" s="153">
        <v>90000</v>
      </c>
      <c r="I92" s="163">
        <f t="shared" si="17"/>
        <v>540000</v>
      </c>
      <c r="J92" s="113"/>
    </row>
    <row r="93" spans="1:10" ht="14.4" x14ac:dyDescent="0.3">
      <c r="A93" s="230"/>
      <c r="B93" s="254" t="s">
        <v>175</v>
      </c>
      <c r="C93" s="255"/>
      <c r="D93" s="255"/>
      <c r="E93" s="255"/>
      <c r="F93" s="255"/>
      <c r="G93" s="255"/>
      <c r="H93" s="256"/>
      <c r="I93" s="155">
        <f>SUM(I89:I92)</f>
        <v>3307016.8</v>
      </c>
      <c r="J93" s="133"/>
    </row>
    <row r="94" spans="1:10" ht="14.4" x14ac:dyDescent="0.3">
      <c r="A94" s="89"/>
      <c r="B94" s="93"/>
      <c r="C94" s="94"/>
      <c r="D94" s="94"/>
      <c r="E94" s="94"/>
      <c r="F94" s="94"/>
      <c r="G94" s="95"/>
      <c r="H94" s="95"/>
      <c r="I94" s="95"/>
      <c r="J94" s="91"/>
    </row>
    <row r="95" spans="1:10" ht="14.4" x14ac:dyDescent="0.3">
      <c r="A95" s="96"/>
      <c r="B95" s="97"/>
      <c r="C95" s="98"/>
      <c r="D95" s="98"/>
      <c r="E95" s="98"/>
      <c r="F95" s="98"/>
      <c r="G95" s="99"/>
      <c r="H95" s="99"/>
      <c r="I95" s="134"/>
      <c r="J95" s="100"/>
    </row>
    <row r="96" spans="1:10" ht="14.4" x14ac:dyDescent="0.3">
      <c r="A96" s="257"/>
      <c r="B96" s="170" t="s">
        <v>143</v>
      </c>
      <c r="C96" s="171" t="s">
        <v>144</v>
      </c>
      <c r="D96" s="266" t="s">
        <v>215</v>
      </c>
      <c r="E96" s="267" t="s">
        <v>146</v>
      </c>
      <c r="F96" s="268" t="s">
        <v>147</v>
      </c>
      <c r="G96" s="269" t="s">
        <v>148</v>
      </c>
      <c r="H96" s="270" t="s">
        <v>149</v>
      </c>
      <c r="I96" s="271" t="s">
        <v>150</v>
      </c>
      <c r="J96" s="272" t="s">
        <v>151</v>
      </c>
    </row>
    <row r="97" spans="1:10" ht="14.4" x14ac:dyDescent="0.3">
      <c r="A97" s="230"/>
      <c r="B97" s="104" t="s">
        <v>288</v>
      </c>
      <c r="C97" s="105" t="s">
        <v>50</v>
      </c>
      <c r="D97" s="255"/>
      <c r="E97" s="255"/>
      <c r="F97" s="255"/>
      <c r="G97" s="256"/>
      <c r="H97" s="255"/>
      <c r="I97" s="256"/>
      <c r="J97" s="265"/>
    </row>
    <row r="98" spans="1:10" ht="14.4" x14ac:dyDescent="0.3">
      <c r="A98" s="230"/>
      <c r="B98" s="114" t="s">
        <v>289</v>
      </c>
      <c r="C98" s="115" t="s">
        <v>290</v>
      </c>
      <c r="D98" s="115" t="s">
        <v>155</v>
      </c>
      <c r="E98" s="156">
        <v>6</v>
      </c>
      <c r="F98" s="123">
        <v>0.03</v>
      </c>
      <c r="G98" s="110">
        <f t="shared" ref="G98:G99" si="18">(H98*F98)*E98</f>
        <v>3402</v>
      </c>
      <c r="H98" s="110">
        <v>18900</v>
      </c>
      <c r="I98" s="136">
        <f t="shared" ref="I98:I99" si="19">(H98*E98)+G98</f>
        <v>116802</v>
      </c>
      <c r="J98" s="172" t="s">
        <v>156</v>
      </c>
    </row>
    <row r="99" spans="1:10" ht="14.4" x14ac:dyDescent="0.3">
      <c r="A99" s="230"/>
      <c r="B99" s="114" t="s">
        <v>291</v>
      </c>
      <c r="C99" s="115" t="s">
        <v>292</v>
      </c>
      <c r="D99" s="115" t="s">
        <v>155</v>
      </c>
      <c r="E99" s="156">
        <v>13</v>
      </c>
      <c r="F99" s="123">
        <v>0.03</v>
      </c>
      <c r="G99" s="110">
        <f t="shared" si="18"/>
        <v>1599</v>
      </c>
      <c r="H99" s="110">
        <v>4100</v>
      </c>
      <c r="I99" s="136">
        <f t="shared" si="19"/>
        <v>54899</v>
      </c>
      <c r="J99" s="113"/>
    </row>
    <row r="100" spans="1:10" ht="14.4" x14ac:dyDescent="0.3">
      <c r="A100" s="230"/>
      <c r="B100" s="114" t="s">
        <v>293</v>
      </c>
      <c r="C100" s="115" t="s">
        <v>294</v>
      </c>
      <c r="D100" s="115" t="s">
        <v>155</v>
      </c>
      <c r="E100" s="156">
        <v>8</v>
      </c>
      <c r="F100" s="63" t="s">
        <v>195</v>
      </c>
      <c r="G100" s="91"/>
      <c r="H100" s="110">
        <v>1810</v>
      </c>
      <c r="I100" s="136">
        <f>H100*E100</f>
        <v>14480</v>
      </c>
      <c r="J100" s="112" t="s">
        <v>156</v>
      </c>
    </row>
    <row r="101" spans="1:10" ht="14.4" x14ac:dyDescent="0.3">
      <c r="A101" s="230"/>
      <c r="B101" s="114" t="s">
        <v>295</v>
      </c>
      <c r="C101" s="115" t="s">
        <v>296</v>
      </c>
      <c r="D101" s="115" t="s">
        <v>241</v>
      </c>
      <c r="E101" s="156">
        <v>100</v>
      </c>
      <c r="F101" s="123">
        <v>0.03</v>
      </c>
      <c r="G101" s="110">
        <f>H101*F101</f>
        <v>49.769999999999996</v>
      </c>
      <c r="H101" s="110">
        <v>1659</v>
      </c>
      <c r="I101" s="136">
        <f t="shared" ref="I101:I106" si="20">(H101*E101)+G101</f>
        <v>165949.76999999999</v>
      </c>
      <c r="J101" s="112" t="s">
        <v>297</v>
      </c>
    </row>
    <row r="102" spans="1:10" ht="14.4" x14ac:dyDescent="0.3">
      <c r="A102" s="230"/>
      <c r="B102" s="114" t="s">
        <v>298</v>
      </c>
      <c r="C102" s="115" t="s">
        <v>299</v>
      </c>
      <c r="D102" s="115" t="s">
        <v>155</v>
      </c>
      <c r="E102" s="156">
        <v>7</v>
      </c>
      <c r="F102" s="115" t="s">
        <v>195</v>
      </c>
      <c r="G102" s="91"/>
      <c r="H102" s="173">
        <v>2900</v>
      </c>
      <c r="I102" s="136">
        <f t="shared" si="20"/>
        <v>20300</v>
      </c>
      <c r="J102" s="112" t="s">
        <v>156</v>
      </c>
    </row>
    <row r="103" spans="1:10" ht="14.4" x14ac:dyDescent="0.3">
      <c r="A103" s="230"/>
      <c r="B103" s="114" t="s">
        <v>300</v>
      </c>
      <c r="C103" s="115" t="s">
        <v>301</v>
      </c>
      <c r="D103" s="115" t="s">
        <v>155</v>
      </c>
      <c r="E103" s="156">
        <v>7</v>
      </c>
      <c r="F103" s="115" t="s">
        <v>195</v>
      </c>
      <c r="G103" s="91"/>
      <c r="H103" s="158">
        <v>2300</v>
      </c>
      <c r="I103" s="136">
        <f t="shared" si="20"/>
        <v>16100</v>
      </c>
      <c r="J103" s="112" t="s">
        <v>156</v>
      </c>
    </row>
    <row r="104" spans="1:10" ht="14.4" x14ac:dyDescent="0.3">
      <c r="A104" s="230"/>
      <c r="B104" s="114" t="s">
        <v>302</v>
      </c>
      <c r="C104" s="115" t="s">
        <v>303</v>
      </c>
      <c r="D104" s="115" t="s">
        <v>155</v>
      </c>
      <c r="E104" s="156">
        <v>4</v>
      </c>
      <c r="F104" s="115" t="s">
        <v>195</v>
      </c>
      <c r="G104" s="91"/>
      <c r="H104" s="111">
        <v>33500</v>
      </c>
      <c r="I104" s="136">
        <f t="shared" si="20"/>
        <v>134000</v>
      </c>
      <c r="J104" s="112" t="s">
        <v>297</v>
      </c>
    </row>
    <row r="105" spans="1:10" ht="14.4" x14ac:dyDescent="0.3">
      <c r="A105" s="230"/>
      <c r="B105" s="114" t="s">
        <v>304</v>
      </c>
      <c r="C105" s="115" t="s">
        <v>305</v>
      </c>
      <c r="D105" s="115" t="s">
        <v>155</v>
      </c>
      <c r="E105" s="156">
        <v>4</v>
      </c>
      <c r="F105" s="115" t="s">
        <v>195</v>
      </c>
      <c r="G105" s="91"/>
      <c r="H105" s="110">
        <v>6600</v>
      </c>
      <c r="I105" s="136">
        <f t="shared" si="20"/>
        <v>26400</v>
      </c>
      <c r="J105" s="112" t="s">
        <v>156</v>
      </c>
    </row>
    <row r="106" spans="1:10" ht="14.4" x14ac:dyDescent="0.3">
      <c r="A106" s="230"/>
      <c r="B106" s="114" t="s">
        <v>306</v>
      </c>
      <c r="C106" s="115" t="s">
        <v>307</v>
      </c>
      <c r="D106" s="115" t="s">
        <v>155</v>
      </c>
      <c r="E106" s="156">
        <v>6</v>
      </c>
      <c r="F106" s="115" t="s">
        <v>195</v>
      </c>
      <c r="G106" s="91"/>
      <c r="H106" s="111">
        <v>144900</v>
      </c>
      <c r="I106" s="136">
        <f t="shared" si="20"/>
        <v>869400</v>
      </c>
      <c r="J106" s="112" t="s">
        <v>156</v>
      </c>
    </row>
    <row r="107" spans="1:10" ht="14.4" x14ac:dyDescent="0.3">
      <c r="A107" s="96"/>
      <c r="B107" s="117"/>
      <c r="C107" s="119"/>
      <c r="D107" s="119"/>
      <c r="E107" s="119"/>
      <c r="F107" s="119"/>
      <c r="G107" s="120"/>
      <c r="H107" s="120"/>
      <c r="I107" s="147">
        <f>I98+I99+I100+I101+I102+I103+I104+I105+I106</f>
        <v>1418330.77</v>
      </c>
      <c r="J107" s="122"/>
    </row>
    <row r="108" spans="1:10" ht="14.4" x14ac:dyDescent="0.3">
      <c r="A108" s="253"/>
      <c r="B108" s="114" t="s">
        <v>308</v>
      </c>
      <c r="C108" s="115" t="s">
        <v>167</v>
      </c>
      <c r="D108" s="108" t="s">
        <v>207</v>
      </c>
      <c r="E108" s="149">
        <v>0.1</v>
      </c>
      <c r="F108" s="90"/>
      <c r="G108" s="91"/>
      <c r="H108" s="110">
        <f>I107*E108</f>
        <v>141833.07700000002</v>
      </c>
      <c r="I108" s="136">
        <f>H108</f>
        <v>141833.07700000002</v>
      </c>
      <c r="J108" s="113"/>
    </row>
    <row r="109" spans="1:10" ht="14.4" x14ac:dyDescent="0.3">
      <c r="A109" s="230"/>
      <c r="B109" s="114" t="s">
        <v>309</v>
      </c>
      <c r="C109" s="115" t="s">
        <v>170</v>
      </c>
      <c r="D109" s="150" t="s">
        <v>209</v>
      </c>
      <c r="E109" s="107">
        <v>2</v>
      </c>
      <c r="F109" s="115" t="s">
        <v>195</v>
      </c>
      <c r="G109" s="91"/>
      <c r="H109" s="174">
        <v>80000</v>
      </c>
      <c r="I109" s="175">
        <f t="shared" ref="I109:I110" si="21">H109*E109</f>
        <v>160000</v>
      </c>
      <c r="J109" s="176"/>
    </row>
    <row r="110" spans="1:10" ht="14.4" x14ac:dyDescent="0.3">
      <c r="A110" s="230"/>
      <c r="B110" s="169" t="s">
        <v>310</v>
      </c>
      <c r="C110" s="151" t="s">
        <v>214</v>
      </c>
      <c r="D110" s="161" t="s">
        <v>212</v>
      </c>
      <c r="E110" s="152">
        <v>4</v>
      </c>
      <c r="F110" s="94"/>
      <c r="G110" s="95"/>
      <c r="H110" s="153">
        <v>220000</v>
      </c>
      <c r="I110" s="154">
        <f t="shared" si="21"/>
        <v>880000</v>
      </c>
      <c r="J110" s="113"/>
    </row>
    <row r="111" spans="1:10" ht="14.4" x14ac:dyDescent="0.3">
      <c r="A111" s="230"/>
      <c r="B111" s="254" t="s">
        <v>175</v>
      </c>
      <c r="C111" s="255"/>
      <c r="D111" s="255"/>
      <c r="E111" s="255"/>
      <c r="F111" s="255"/>
      <c r="G111" s="255"/>
      <c r="H111" s="256"/>
      <c r="I111" s="177">
        <f>SUM(I107:I110)</f>
        <v>2600163.8470000001</v>
      </c>
      <c r="J111" s="133"/>
    </row>
    <row r="112" spans="1:10" ht="14.4" x14ac:dyDescent="0.3">
      <c r="A112" s="89"/>
      <c r="B112" s="93"/>
      <c r="C112" s="94"/>
      <c r="D112" s="94"/>
      <c r="E112" s="94"/>
      <c r="F112" s="94"/>
      <c r="G112" s="95"/>
      <c r="H112" s="95"/>
      <c r="I112" s="95"/>
      <c r="J112" s="91"/>
    </row>
    <row r="113" spans="1:10" ht="14.4" x14ac:dyDescent="0.3">
      <c r="A113" s="96"/>
      <c r="B113" s="178"/>
      <c r="C113" s="179"/>
      <c r="D113" s="179"/>
      <c r="E113" s="179"/>
      <c r="F113" s="179"/>
      <c r="G113" s="180"/>
      <c r="H113" s="180"/>
      <c r="I113" s="181"/>
      <c r="J113" s="100"/>
    </row>
    <row r="114" spans="1:10" ht="14.4" x14ac:dyDescent="0.3">
      <c r="A114" s="257"/>
      <c r="B114" s="102" t="s">
        <v>143</v>
      </c>
      <c r="C114" s="103" t="s">
        <v>144</v>
      </c>
      <c r="D114" s="258" t="s">
        <v>215</v>
      </c>
      <c r="E114" s="259" t="s">
        <v>146</v>
      </c>
      <c r="F114" s="260" t="s">
        <v>147</v>
      </c>
      <c r="G114" s="261" t="s">
        <v>148</v>
      </c>
      <c r="H114" s="262" t="s">
        <v>149</v>
      </c>
      <c r="I114" s="263" t="s">
        <v>150</v>
      </c>
      <c r="J114" s="264" t="s">
        <v>151</v>
      </c>
    </row>
    <row r="115" spans="1:10" ht="14.4" x14ac:dyDescent="0.3">
      <c r="A115" s="230"/>
      <c r="B115" s="104" t="s">
        <v>311</v>
      </c>
      <c r="C115" s="105" t="s">
        <v>51</v>
      </c>
      <c r="D115" s="255"/>
      <c r="E115" s="255"/>
      <c r="F115" s="255"/>
      <c r="G115" s="256"/>
      <c r="H115" s="255"/>
      <c r="I115" s="256"/>
      <c r="J115" s="265"/>
    </row>
    <row r="116" spans="1:10" ht="14.4" x14ac:dyDescent="0.3">
      <c r="A116" s="230"/>
      <c r="B116" s="114" t="s">
        <v>312</v>
      </c>
      <c r="C116" s="107" t="s">
        <v>313</v>
      </c>
      <c r="D116" s="115" t="s">
        <v>155</v>
      </c>
      <c r="E116" s="108">
        <v>12</v>
      </c>
      <c r="F116" s="115" t="s">
        <v>195</v>
      </c>
      <c r="G116" s="116" t="s">
        <v>195</v>
      </c>
      <c r="H116" s="111">
        <v>19900</v>
      </c>
      <c r="I116" s="136">
        <f>H116*E116</f>
        <v>238800</v>
      </c>
      <c r="J116" s="164"/>
    </row>
    <row r="117" spans="1:10" ht="14.4" x14ac:dyDescent="0.3">
      <c r="A117" s="230"/>
      <c r="B117" s="114" t="s">
        <v>314</v>
      </c>
      <c r="C117" s="115" t="s">
        <v>315</v>
      </c>
      <c r="D117" s="115" t="s">
        <v>155</v>
      </c>
      <c r="E117" s="108">
        <v>7</v>
      </c>
      <c r="F117" s="123">
        <v>0.03</v>
      </c>
      <c r="G117" s="110">
        <f t="shared" ref="G117:G118" si="22">H117*F117</f>
        <v>507</v>
      </c>
      <c r="H117" s="111">
        <v>16900</v>
      </c>
      <c r="I117" s="136">
        <f t="shared" ref="I117:I122" si="23">(H117*E117)+G117</f>
        <v>118807</v>
      </c>
      <c r="J117" s="112" t="s">
        <v>156</v>
      </c>
    </row>
    <row r="118" spans="1:10" ht="14.4" x14ac:dyDescent="0.3">
      <c r="A118" s="230"/>
      <c r="B118" s="114" t="s">
        <v>316</v>
      </c>
      <c r="C118" s="107" t="s">
        <v>317</v>
      </c>
      <c r="D118" s="115" t="s">
        <v>155</v>
      </c>
      <c r="E118" s="108">
        <v>15</v>
      </c>
      <c r="F118" s="123">
        <v>0.03</v>
      </c>
      <c r="G118" s="110">
        <f t="shared" si="22"/>
        <v>417</v>
      </c>
      <c r="H118" s="111">
        <v>13900</v>
      </c>
      <c r="I118" s="136">
        <f t="shared" si="23"/>
        <v>208917</v>
      </c>
      <c r="J118" s="113"/>
    </row>
    <row r="119" spans="1:10" ht="14.4" x14ac:dyDescent="0.3">
      <c r="A119" s="230"/>
      <c r="B119" s="114" t="s">
        <v>318</v>
      </c>
      <c r="C119" s="107" t="s">
        <v>319</v>
      </c>
      <c r="D119" s="115" t="s">
        <v>155</v>
      </c>
      <c r="E119" s="108">
        <v>6</v>
      </c>
      <c r="F119" s="115" t="s">
        <v>195</v>
      </c>
      <c r="G119" s="91"/>
      <c r="H119" s="111">
        <v>48900</v>
      </c>
      <c r="I119" s="136">
        <f t="shared" si="23"/>
        <v>293400</v>
      </c>
      <c r="J119" s="113"/>
    </row>
    <row r="120" spans="1:10" ht="14.4" x14ac:dyDescent="0.3">
      <c r="A120" s="230"/>
      <c r="B120" s="114" t="s">
        <v>320</v>
      </c>
      <c r="C120" s="115" t="s">
        <v>321</v>
      </c>
      <c r="D120" s="115" t="s">
        <v>155</v>
      </c>
      <c r="E120" s="108">
        <v>5</v>
      </c>
      <c r="F120" s="115" t="s">
        <v>195</v>
      </c>
      <c r="G120" s="91"/>
      <c r="H120" s="110">
        <v>30000</v>
      </c>
      <c r="I120" s="136">
        <f t="shared" si="23"/>
        <v>150000</v>
      </c>
      <c r="J120" s="113"/>
    </row>
    <row r="121" spans="1:10" ht="14.4" x14ac:dyDescent="0.3">
      <c r="A121" s="230"/>
      <c r="B121" s="114" t="s">
        <v>322</v>
      </c>
      <c r="C121" s="107" t="s">
        <v>323</v>
      </c>
      <c r="D121" s="115" t="s">
        <v>225</v>
      </c>
      <c r="E121" s="108">
        <v>8</v>
      </c>
      <c r="F121" s="123">
        <v>0.03</v>
      </c>
      <c r="G121" s="110">
        <f>H121*F121</f>
        <v>1167</v>
      </c>
      <c r="H121" s="111">
        <v>38900</v>
      </c>
      <c r="I121" s="136">
        <f t="shared" si="23"/>
        <v>312367</v>
      </c>
      <c r="J121" s="113"/>
    </row>
    <row r="122" spans="1:10" ht="14.4" x14ac:dyDescent="0.3">
      <c r="A122" s="230"/>
      <c r="B122" s="114" t="s">
        <v>324</v>
      </c>
      <c r="C122" s="115" t="s">
        <v>325</v>
      </c>
      <c r="D122" s="115" t="s">
        <v>212</v>
      </c>
      <c r="E122" s="108">
        <v>2</v>
      </c>
      <c r="F122" s="63" t="s">
        <v>195</v>
      </c>
      <c r="G122" s="110"/>
      <c r="H122" s="111">
        <v>90000</v>
      </c>
      <c r="I122" s="136">
        <f t="shared" si="23"/>
        <v>180000</v>
      </c>
      <c r="J122" s="113"/>
    </row>
    <row r="123" spans="1:10" ht="14.4" x14ac:dyDescent="0.3">
      <c r="A123" s="230"/>
      <c r="B123" s="114" t="s">
        <v>326</v>
      </c>
      <c r="C123" s="7" t="s">
        <v>327</v>
      </c>
      <c r="D123" s="7" t="s">
        <v>155</v>
      </c>
      <c r="E123" s="7">
        <v>5</v>
      </c>
      <c r="H123" s="111">
        <v>400000</v>
      </c>
      <c r="I123" s="6">
        <f t="shared" ref="I123:I124" si="24">H123*E123</f>
        <v>2000000</v>
      </c>
      <c r="J123" s="113"/>
    </row>
    <row r="124" spans="1:10" ht="14.4" x14ac:dyDescent="0.3">
      <c r="A124" s="182"/>
      <c r="B124" s="114" t="s">
        <v>328</v>
      </c>
      <c r="C124" s="7" t="s">
        <v>329</v>
      </c>
      <c r="D124" s="7" t="s">
        <v>155</v>
      </c>
      <c r="E124" s="145">
        <v>80</v>
      </c>
      <c r="F124" s="90"/>
      <c r="G124" s="91"/>
      <c r="H124" s="111">
        <v>10000</v>
      </c>
      <c r="I124" s="111">
        <f t="shared" si="24"/>
        <v>800000</v>
      </c>
      <c r="J124" s="113"/>
    </row>
    <row r="125" spans="1:10" ht="14.4" x14ac:dyDescent="0.3">
      <c r="A125" s="182"/>
      <c r="B125" s="114" t="s">
        <v>330</v>
      </c>
      <c r="C125" s="7" t="s">
        <v>331</v>
      </c>
      <c r="D125" s="7" t="s">
        <v>332</v>
      </c>
      <c r="E125" s="90"/>
      <c r="F125" s="90"/>
      <c r="G125" s="91"/>
      <c r="H125" s="111">
        <v>500000</v>
      </c>
      <c r="I125" s="110">
        <f>H125</f>
        <v>500000</v>
      </c>
      <c r="J125" s="113"/>
    </row>
    <row r="126" spans="1:10" ht="14.4" x14ac:dyDescent="0.3">
      <c r="A126" s="96"/>
      <c r="B126" s="117"/>
      <c r="C126" s="119"/>
      <c r="D126" s="119"/>
      <c r="E126" s="119"/>
      <c r="F126" s="119"/>
      <c r="G126" s="120"/>
      <c r="H126" s="120"/>
      <c r="I126" s="147">
        <f>SUM(I116:I125)</f>
        <v>4802291</v>
      </c>
      <c r="J126" s="122"/>
    </row>
    <row r="127" spans="1:10" ht="14.4" x14ac:dyDescent="0.3">
      <c r="A127" s="253"/>
      <c r="B127" s="114" t="s">
        <v>326</v>
      </c>
      <c r="C127" s="115" t="s">
        <v>167</v>
      </c>
      <c r="D127" s="108" t="s">
        <v>207</v>
      </c>
      <c r="E127" s="149">
        <v>0.05</v>
      </c>
      <c r="F127" s="90"/>
      <c r="G127" s="91"/>
      <c r="H127" s="110">
        <f>I126*E127</f>
        <v>240114.55000000002</v>
      </c>
      <c r="I127" s="136">
        <f>H127</f>
        <v>240114.55000000002</v>
      </c>
      <c r="J127" s="113"/>
    </row>
    <row r="128" spans="1:10" ht="14.4" x14ac:dyDescent="0.3">
      <c r="A128" s="230"/>
      <c r="B128" s="114" t="s">
        <v>326</v>
      </c>
      <c r="C128" s="115" t="s">
        <v>170</v>
      </c>
      <c r="D128" s="115" t="s">
        <v>209</v>
      </c>
      <c r="E128" s="107">
        <v>1</v>
      </c>
      <c r="F128" s="115" t="s">
        <v>195</v>
      </c>
      <c r="G128" s="116" t="s">
        <v>195</v>
      </c>
      <c r="H128" s="174">
        <v>40000</v>
      </c>
      <c r="I128" s="183">
        <f t="shared" ref="I128:I129" si="25">H128*E128</f>
        <v>40000</v>
      </c>
      <c r="J128" s="184"/>
    </row>
    <row r="129" spans="1:14" ht="14.4" x14ac:dyDescent="0.3">
      <c r="A129" s="230"/>
      <c r="B129" s="169" t="s">
        <v>328</v>
      </c>
      <c r="C129" s="151" t="s">
        <v>211</v>
      </c>
      <c r="D129" s="185" t="s">
        <v>212</v>
      </c>
      <c r="E129" s="186">
        <v>4</v>
      </c>
      <c r="F129" s="161" t="s">
        <v>195</v>
      </c>
      <c r="G129" s="187" t="s">
        <v>195</v>
      </c>
      <c r="H129" s="153">
        <v>90000</v>
      </c>
      <c r="I129" s="154">
        <f t="shared" si="25"/>
        <v>360000</v>
      </c>
      <c r="J129" s="113"/>
    </row>
    <row r="130" spans="1:14" ht="14.4" x14ac:dyDescent="0.3">
      <c r="A130" s="230"/>
      <c r="B130" s="254" t="s">
        <v>175</v>
      </c>
      <c r="C130" s="255"/>
      <c r="D130" s="255"/>
      <c r="E130" s="255"/>
      <c r="F130" s="255"/>
      <c r="G130" s="255"/>
      <c r="H130" s="256"/>
      <c r="I130" s="177">
        <f>SUM(I126:I129)</f>
        <v>5442405.5499999998</v>
      </c>
      <c r="J130" s="133"/>
      <c r="N130" s="111"/>
    </row>
    <row r="131" spans="1:14" ht="14.4" x14ac:dyDescent="0.3">
      <c r="A131" s="89"/>
      <c r="B131" s="89"/>
      <c r="C131" s="90"/>
      <c r="D131" s="90"/>
      <c r="E131" s="90"/>
      <c r="F131" s="90"/>
      <c r="G131" s="91"/>
      <c r="H131" s="91"/>
      <c r="I131" s="91"/>
      <c r="J131" s="91"/>
    </row>
    <row r="132" spans="1:14" ht="14.4" x14ac:dyDescent="0.3">
      <c r="A132" s="89"/>
      <c r="B132" s="89"/>
      <c r="C132" s="90"/>
      <c r="D132" s="90"/>
      <c r="E132" s="90"/>
      <c r="F132" s="90"/>
      <c r="G132" s="91"/>
      <c r="H132" s="91"/>
      <c r="I132" s="91"/>
      <c r="J132" s="91"/>
    </row>
    <row r="133" spans="1:14" ht="14.4" x14ac:dyDescent="0.3">
      <c r="A133" s="89"/>
      <c r="B133" s="89"/>
      <c r="C133" s="90"/>
      <c r="D133" s="90"/>
      <c r="E133" s="90"/>
      <c r="F133" s="90"/>
      <c r="G133" s="91"/>
      <c r="H133" s="91"/>
      <c r="I133" s="91"/>
      <c r="J133" s="91"/>
    </row>
    <row r="134" spans="1:14" ht="14.4" x14ac:dyDescent="0.3">
      <c r="A134" s="188"/>
      <c r="B134" s="189" t="s">
        <v>333</v>
      </c>
      <c r="C134" s="190"/>
      <c r="D134" s="191">
        <f>I14+I35+I51+I72+I91+I109+I128</f>
        <v>4500000</v>
      </c>
      <c r="E134" s="90"/>
      <c r="F134" s="90"/>
      <c r="G134" s="91"/>
      <c r="H134" s="91"/>
      <c r="I134" s="91"/>
      <c r="J134" s="91"/>
    </row>
    <row r="135" spans="1:14" ht="14.4" x14ac:dyDescent="0.3">
      <c r="A135" s="188"/>
      <c r="B135" s="192" t="s">
        <v>334</v>
      </c>
      <c r="C135" s="90"/>
      <c r="D135" s="193">
        <f>I15+I36+I37+I52+I53+I74+I73+I92+I110+I129</f>
        <v>9820000</v>
      </c>
      <c r="F135" s="90"/>
      <c r="G135" s="91"/>
      <c r="H135" s="91"/>
      <c r="I135" s="91"/>
      <c r="J135" s="91"/>
    </row>
    <row r="136" spans="1:14" ht="14.4" x14ac:dyDescent="0.3">
      <c r="A136" s="188"/>
      <c r="B136" s="194" t="s">
        <v>335</v>
      </c>
      <c r="C136" s="94"/>
      <c r="D136" s="195">
        <f>I13+I34+I50+I71+I90+I108+I127</f>
        <v>2389664.6719999998</v>
      </c>
      <c r="E136" s="90"/>
      <c r="F136" s="90"/>
      <c r="G136" s="91"/>
      <c r="H136" s="91"/>
      <c r="I136" s="91"/>
      <c r="J136" s="91"/>
    </row>
    <row r="137" spans="1:14" ht="14.4" x14ac:dyDescent="0.3">
      <c r="A137" s="89"/>
      <c r="B137" s="89"/>
      <c r="C137" s="90"/>
      <c r="D137" s="90"/>
      <c r="E137" s="90"/>
      <c r="F137" s="90"/>
      <c r="G137" s="91"/>
      <c r="H137" s="91"/>
      <c r="I137" s="91"/>
      <c r="J137" s="91"/>
    </row>
    <row r="138" spans="1:14" ht="14.4" x14ac:dyDescent="0.3">
      <c r="A138" s="89"/>
      <c r="B138" s="89"/>
      <c r="C138" s="90"/>
      <c r="D138" s="90"/>
      <c r="E138" s="90"/>
      <c r="F138" s="90"/>
      <c r="G138" s="91"/>
      <c r="H138" s="91"/>
      <c r="I138" s="196"/>
      <c r="J138" s="91"/>
    </row>
    <row r="139" spans="1:14" ht="14.4" x14ac:dyDescent="0.3">
      <c r="A139" s="89"/>
      <c r="B139" s="89"/>
      <c r="C139" s="90"/>
      <c r="D139" s="90"/>
      <c r="E139" s="90"/>
      <c r="F139" s="90"/>
      <c r="G139" s="91"/>
      <c r="H139" s="91"/>
      <c r="I139" s="91"/>
      <c r="J139" s="91"/>
    </row>
    <row r="140" spans="1:14" ht="14.4" x14ac:dyDescent="0.3">
      <c r="A140" s="89"/>
      <c r="B140" s="197"/>
      <c r="C140" s="128"/>
      <c r="D140" s="128"/>
      <c r="E140" s="128"/>
      <c r="F140" s="128"/>
      <c r="G140" s="129"/>
      <c r="H140" s="129"/>
      <c r="I140" s="128"/>
      <c r="J140" s="90"/>
    </row>
    <row r="141" spans="1:14" ht="14.4" x14ac:dyDescent="0.3">
      <c r="A141" s="198"/>
      <c r="B141" s="273" t="s">
        <v>336</v>
      </c>
      <c r="C141" s="274"/>
      <c r="D141" s="274"/>
      <c r="E141" s="274"/>
      <c r="F141" s="274"/>
      <c r="G141" s="274"/>
      <c r="H141" s="274"/>
      <c r="I141" s="199">
        <f>I16+I38+I54+I75+I93+I111+I130</f>
        <v>51349455.191999994</v>
      </c>
      <c r="J141" s="200"/>
    </row>
    <row r="142" spans="1:14" ht="14.4" x14ac:dyDescent="0.3">
      <c r="G142" s="25"/>
    </row>
    <row r="143" spans="1:14" ht="14.4" x14ac:dyDescent="0.3">
      <c r="G143" s="25"/>
    </row>
    <row r="144" spans="1:14" ht="14.4" x14ac:dyDescent="0.3">
      <c r="G144" s="25"/>
    </row>
    <row r="145" spans="7:7" ht="14.4" x14ac:dyDescent="0.3">
      <c r="G145" s="25"/>
    </row>
    <row r="146" spans="7:7" ht="14.4" x14ac:dyDescent="0.3">
      <c r="G146" s="25"/>
    </row>
    <row r="147" spans="7:7" ht="14.4" x14ac:dyDescent="0.3">
      <c r="G147" s="25"/>
    </row>
    <row r="148" spans="7:7" ht="14.4" x14ac:dyDescent="0.3">
      <c r="G148" s="25"/>
    </row>
    <row r="149" spans="7:7" ht="14.4" x14ac:dyDescent="0.3">
      <c r="G149" s="25"/>
    </row>
    <row r="150" spans="7:7" ht="14.4" x14ac:dyDescent="0.3">
      <c r="G150" s="25"/>
    </row>
    <row r="151" spans="7:7" ht="14.4" x14ac:dyDescent="0.3">
      <c r="G151" s="25"/>
    </row>
    <row r="152" spans="7:7" ht="14.4" x14ac:dyDescent="0.3">
      <c r="G152" s="25"/>
    </row>
    <row r="153" spans="7:7" ht="14.4" x14ac:dyDescent="0.3">
      <c r="G153" s="25"/>
    </row>
    <row r="154" spans="7:7" ht="14.4" x14ac:dyDescent="0.3">
      <c r="G154" s="25"/>
    </row>
    <row r="155" spans="7:7" ht="14.4" x14ac:dyDescent="0.3">
      <c r="G155" s="25"/>
    </row>
    <row r="156" spans="7:7" ht="14.4" x14ac:dyDescent="0.3">
      <c r="G156" s="25"/>
    </row>
    <row r="157" spans="7:7" ht="14.4" x14ac:dyDescent="0.3">
      <c r="G157" s="25"/>
    </row>
    <row r="158" spans="7:7" ht="14.4" x14ac:dyDescent="0.3">
      <c r="G158" s="25"/>
    </row>
    <row r="159" spans="7:7" ht="14.4" x14ac:dyDescent="0.3">
      <c r="G159" s="25"/>
    </row>
    <row r="160" spans="7:7" ht="14.4" x14ac:dyDescent="0.3">
      <c r="G160" s="25"/>
    </row>
    <row r="161" spans="7:7" ht="14.4" x14ac:dyDescent="0.3">
      <c r="G161" s="25"/>
    </row>
    <row r="162" spans="7:7" ht="14.4" x14ac:dyDescent="0.3">
      <c r="G162" s="25"/>
    </row>
    <row r="163" spans="7:7" ht="14.4" x14ac:dyDescent="0.3">
      <c r="G163" s="25"/>
    </row>
    <row r="164" spans="7:7" ht="14.4" x14ac:dyDescent="0.3">
      <c r="G164" s="25"/>
    </row>
    <row r="165" spans="7:7" ht="14.4" x14ac:dyDescent="0.3">
      <c r="G165" s="25"/>
    </row>
    <row r="166" spans="7:7" ht="14.4" x14ac:dyDescent="0.3">
      <c r="G166" s="25"/>
    </row>
    <row r="167" spans="7:7" ht="14.4" x14ac:dyDescent="0.3">
      <c r="G167" s="25"/>
    </row>
    <row r="168" spans="7:7" ht="14.4" x14ac:dyDescent="0.3">
      <c r="G168" s="25"/>
    </row>
    <row r="169" spans="7:7" ht="14.4" x14ac:dyDescent="0.3">
      <c r="G169" s="25"/>
    </row>
    <row r="170" spans="7:7" ht="14.4" x14ac:dyDescent="0.3">
      <c r="G170" s="25"/>
    </row>
    <row r="171" spans="7:7" ht="14.4" x14ac:dyDescent="0.3">
      <c r="G171" s="25"/>
    </row>
    <row r="172" spans="7:7" ht="14.4" x14ac:dyDescent="0.3">
      <c r="G172" s="25"/>
    </row>
    <row r="173" spans="7:7" ht="14.4" x14ac:dyDescent="0.3">
      <c r="G173" s="25"/>
    </row>
    <row r="174" spans="7:7" ht="14.4" x14ac:dyDescent="0.3">
      <c r="G174" s="25"/>
    </row>
    <row r="175" spans="7:7" ht="14.4" x14ac:dyDescent="0.3">
      <c r="G175" s="25"/>
    </row>
    <row r="176" spans="7:7" ht="14.4" x14ac:dyDescent="0.3">
      <c r="G176" s="25"/>
    </row>
    <row r="177" spans="7:7" ht="14.4" x14ac:dyDescent="0.3">
      <c r="G177" s="25"/>
    </row>
    <row r="178" spans="7:7" ht="14.4" x14ac:dyDescent="0.3">
      <c r="G178" s="25"/>
    </row>
    <row r="179" spans="7:7" ht="14.4" x14ac:dyDescent="0.3">
      <c r="G179" s="25"/>
    </row>
    <row r="180" spans="7:7" ht="14.4" x14ac:dyDescent="0.3">
      <c r="G180" s="25"/>
    </row>
    <row r="181" spans="7:7" ht="14.4" x14ac:dyDescent="0.3">
      <c r="G181" s="25"/>
    </row>
    <row r="182" spans="7:7" ht="14.4" x14ac:dyDescent="0.3">
      <c r="G182" s="25"/>
    </row>
    <row r="183" spans="7:7" ht="14.4" x14ac:dyDescent="0.3">
      <c r="G183" s="25"/>
    </row>
    <row r="184" spans="7:7" ht="14.4" x14ac:dyDescent="0.3">
      <c r="G184" s="25"/>
    </row>
    <row r="185" spans="7:7" ht="14.4" x14ac:dyDescent="0.3">
      <c r="G185" s="25"/>
    </row>
    <row r="186" spans="7:7" ht="14.4" x14ac:dyDescent="0.3">
      <c r="G186" s="25"/>
    </row>
    <row r="187" spans="7:7" ht="14.4" x14ac:dyDescent="0.3">
      <c r="G187" s="25"/>
    </row>
    <row r="188" spans="7:7" ht="14.4" x14ac:dyDescent="0.3">
      <c r="G188" s="25"/>
    </row>
    <row r="189" spans="7:7" ht="14.4" x14ac:dyDescent="0.3">
      <c r="G189" s="25"/>
    </row>
    <row r="190" spans="7:7" ht="14.4" x14ac:dyDescent="0.3">
      <c r="G190" s="25"/>
    </row>
    <row r="191" spans="7:7" ht="14.4" x14ac:dyDescent="0.3">
      <c r="G191" s="25"/>
    </row>
    <row r="192" spans="7:7" ht="14.4" x14ac:dyDescent="0.3">
      <c r="G192" s="25"/>
    </row>
    <row r="193" spans="7:7" ht="14.4" x14ac:dyDescent="0.3">
      <c r="G193" s="25"/>
    </row>
    <row r="194" spans="7:7" ht="14.4" x14ac:dyDescent="0.3">
      <c r="G194" s="25"/>
    </row>
    <row r="195" spans="7:7" ht="14.4" x14ac:dyDescent="0.3">
      <c r="G195" s="25"/>
    </row>
    <row r="196" spans="7:7" ht="14.4" x14ac:dyDescent="0.3">
      <c r="G196" s="25"/>
    </row>
    <row r="197" spans="7:7" ht="14.4" x14ac:dyDescent="0.3">
      <c r="G197" s="25"/>
    </row>
    <row r="198" spans="7:7" ht="14.4" x14ac:dyDescent="0.3">
      <c r="G198" s="25"/>
    </row>
    <row r="199" spans="7:7" ht="14.4" x14ac:dyDescent="0.3">
      <c r="G199" s="25"/>
    </row>
    <row r="200" spans="7:7" ht="14.4" x14ac:dyDescent="0.3">
      <c r="G200" s="25"/>
    </row>
    <row r="201" spans="7:7" ht="14.4" x14ac:dyDescent="0.3">
      <c r="G201" s="25"/>
    </row>
    <row r="202" spans="7:7" ht="14.4" x14ac:dyDescent="0.3">
      <c r="G202" s="25"/>
    </row>
    <row r="203" spans="7:7" ht="14.4" x14ac:dyDescent="0.3">
      <c r="G203" s="25"/>
    </row>
    <row r="204" spans="7:7" ht="14.4" x14ac:dyDescent="0.3">
      <c r="G204" s="25"/>
    </row>
    <row r="205" spans="7:7" ht="14.4" x14ac:dyDescent="0.3">
      <c r="G205" s="25"/>
    </row>
    <row r="206" spans="7:7" ht="14.4" x14ac:dyDescent="0.3">
      <c r="G206" s="25"/>
    </row>
    <row r="207" spans="7:7" ht="14.4" x14ac:dyDescent="0.3">
      <c r="G207" s="25"/>
    </row>
    <row r="208" spans="7:7" ht="14.4" x14ac:dyDescent="0.3">
      <c r="G208" s="25"/>
    </row>
    <row r="209" spans="7:7" ht="14.4" x14ac:dyDescent="0.3">
      <c r="G209" s="25"/>
    </row>
    <row r="210" spans="7:7" ht="14.4" x14ac:dyDescent="0.3">
      <c r="G210" s="25"/>
    </row>
    <row r="211" spans="7:7" ht="14.4" x14ac:dyDescent="0.3">
      <c r="G211" s="25"/>
    </row>
    <row r="212" spans="7:7" ht="14.4" x14ac:dyDescent="0.3">
      <c r="G212" s="25"/>
    </row>
    <row r="213" spans="7:7" ht="14.4" x14ac:dyDescent="0.3">
      <c r="G213" s="25"/>
    </row>
    <row r="214" spans="7:7" ht="14.4" x14ac:dyDescent="0.3">
      <c r="G214" s="25"/>
    </row>
    <row r="215" spans="7:7" ht="14.4" x14ac:dyDescent="0.3">
      <c r="G215" s="25"/>
    </row>
    <row r="216" spans="7:7" ht="14.4" x14ac:dyDescent="0.3">
      <c r="G216" s="25"/>
    </row>
    <row r="217" spans="7:7" ht="14.4" x14ac:dyDescent="0.3">
      <c r="G217" s="25"/>
    </row>
    <row r="218" spans="7:7" ht="14.4" x14ac:dyDescent="0.3">
      <c r="G218" s="25"/>
    </row>
    <row r="219" spans="7:7" ht="14.4" x14ac:dyDescent="0.3">
      <c r="G219" s="25"/>
    </row>
    <row r="220" spans="7:7" ht="14.4" x14ac:dyDescent="0.3">
      <c r="G220" s="25"/>
    </row>
    <row r="221" spans="7:7" ht="14.4" x14ac:dyDescent="0.3">
      <c r="G221" s="25"/>
    </row>
    <row r="222" spans="7:7" ht="14.4" x14ac:dyDescent="0.3">
      <c r="G222" s="25"/>
    </row>
    <row r="223" spans="7:7" ht="14.4" x14ac:dyDescent="0.3">
      <c r="G223" s="25"/>
    </row>
    <row r="224" spans="7:7" ht="14.4" x14ac:dyDescent="0.3">
      <c r="G224" s="25"/>
    </row>
    <row r="225" spans="7:7" ht="14.4" x14ac:dyDescent="0.3">
      <c r="G225" s="25"/>
    </row>
    <row r="226" spans="7:7" ht="14.4" x14ac:dyDescent="0.3">
      <c r="G226" s="25"/>
    </row>
    <row r="227" spans="7:7" ht="14.4" x14ac:dyDescent="0.3">
      <c r="G227" s="25"/>
    </row>
    <row r="228" spans="7:7" ht="14.4" x14ac:dyDescent="0.3">
      <c r="G228" s="25"/>
    </row>
    <row r="229" spans="7:7" ht="14.4" x14ac:dyDescent="0.3">
      <c r="G229" s="25"/>
    </row>
    <row r="230" spans="7:7" ht="14.4" x14ac:dyDescent="0.3">
      <c r="G230" s="25"/>
    </row>
    <row r="231" spans="7:7" ht="14.4" x14ac:dyDescent="0.3">
      <c r="G231" s="25"/>
    </row>
    <row r="232" spans="7:7" ht="14.4" x14ac:dyDescent="0.3">
      <c r="G232" s="25"/>
    </row>
    <row r="233" spans="7:7" ht="14.4" x14ac:dyDescent="0.3">
      <c r="G233" s="25"/>
    </row>
    <row r="234" spans="7:7" ht="14.4" x14ac:dyDescent="0.3">
      <c r="G234" s="25"/>
    </row>
    <row r="235" spans="7:7" ht="14.4" x14ac:dyDescent="0.3">
      <c r="G235" s="25"/>
    </row>
    <row r="236" spans="7:7" ht="14.4" x14ac:dyDescent="0.3">
      <c r="G236" s="25"/>
    </row>
    <row r="237" spans="7:7" ht="14.4" x14ac:dyDescent="0.3">
      <c r="G237" s="25"/>
    </row>
    <row r="238" spans="7:7" ht="14.4" x14ac:dyDescent="0.3">
      <c r="G238" s="25"/>
    </row>
    <row r="239" spans="7:7" ht="14.4" x14ac:dyDescent="0.3">
      <c r="G239" s="25"/>
    </row>
    <row r="240" spans="7:7" ht="14.4" x14ac:dyDescent="0.3">
      <c r="G240" s="25"/>
    </row>
    <row r="241" spans="7:7" ht="14.4" x14ac:dyDescent="0.3">
      <c r="G241" s="25"/>
    </row>
    <row r="242" spans="7:7" ht="14.4" x14ac:dyDescent="0.3">
      <c r="G242" s="25"/>
    </row>
    <row r="243" spans="7:7" ht="14.4" x14ac:dyDescent="0.3">
      <c r="G243" s="25"/>
    </row>
    <row r="244" spans="7:7" ht="14.4" x14ac:dyDescent="0.3">
      <c r="G244" s="25"/>
    </row>
    <row r="245" spans="7:7" ht="14.4" x14ac:dyDescent="0.3">
      <c r="G245" s="25"/>
    </row>
    <row r="246" spans="7:7" ht="14.4" x14ac:dyDescent="0.3">
      <c r="G246" s="25"/>
    </row>
    <row r="247" spans="7:7" ht="14.4" x14ac:dyDescent="0.3">
      <c r="G247" s="25"/>
    </row>
    <row r="248" spans="7:7" ht="14.4" x14ac:dyDescent="0.3">
      <c r="G248" s="25"/>
    </row>
    <row r="249" spans="7:7" ht="14.4" x14ac:dyDescent="0.3">
      <c r="G249" s="25"/>
    </row>
    <row r="250" spans="7:7" ht="14.4" x14ac:dyDescent="0.3">
      <c r="G250" s="25"/>
    </row>
    <row r="251" spans="7:7" ht="14.4" x14ac:dyDescent="0.3">
      <c r="G251" s="25"/>
    </row>
    <row r="252" spans="7:7" ht="14.4" x14ac:dyDescent="0.3">
      <c r="G252" s="25"/>
    </row>
    <row r="253" spans="7:7" ht="14.4" x14ac:dyDescent="0.3">
      <c r="G253" s="25"/>
    </row>
    <row r="254" spans="7:7" ht="14.4" x14ac:dyDescent="0.3">
      <c r="G254" s="25"/>
    </row>
    <row r="255" spans="7:7" ht="14.4" x14ac:dyDescent="0.3">
      <c r="G255" s="25"/>
    </row>
    <row r="256" spans="7:7" ht="14.4" x14ac:dyDescent="0.3">
      <c r="G256" s="25"/>
    </row>
    <row r="257" spans="7:7" ht="14.4" x14ac:dyDescent="0.3">
      <c r="G257" s="25"/>
    </row>
    <row r="258" spans="7:7" ht="14.4" x14ac:dyDescent="0.3">
      <c r="G258" s="25"/>
    </row>
    <row r="259" spans="7:7" ht="14.4" x14ac:dyDescent="0.3">
      <c r="G259" s="25"/>
    </row>
    <row r="260" spans="7:7" ht="14.4" x14ac:dyDescent="0.3">
      <c r="G260" s="25"/>
    </row>
    <row r="261" spans="7:7" ht="14.4" x14ac:dyDescent="0.3">
      <c r="G261" s="25"/>
    </row>
    <row r="262" spans="7:7" ht="14.4" x14ac:dyDescent="0.3">
      <c r="G262" s="25"/>
    </row>
    <row r="263" spans="7:7" ht="14.4" x14ac:dyDescent="0.3">
      <c r="G263" s="25"/>
    </row>
    <row r="264" spans="7:7" ht="14.4" x14ac:dyDescent="0.3">
      <c r="G264" s="25"/>
    </row>
    <row r="265" spans="7:7" ht="14.4" x14ac:dyDescent="0.3">
      <c r="G265" s="25"/>
    </row>
    <row r="266" spans="7:7" ht="14.4" x14ac:dyDescent="0.3">
      <c r="G266" s="25"/>
    </row>
    <row r="267" spans="7:7" ht="14.4" x14ac:dyDescent="0.3">
      <c r="G267" s="25"/>
    </row>
    <row r="268" spans="7:7" ht="14.4" x14ac:dyDescent="0.3">
      <c r="G268" s="25"/>
    </row>
    <row r="269" spans="7:7" ht="14.4" x14ac:dyDescent="0.3">
      <c r="G269" s="25"/>
    </row>
    <row r="270" spans="7:7" ht="14.4" x14ac:dyDescent="0.3">
      <c r="G270" s="25"/>
    </row>
    <row r="271" spans="7:7" ht="14.4" x14ac:dyDescent="0.3">
      <c r="G271" s="25"/>
    </row>
    <row r="272" spans="7:7" ht="14.4" x14ac:dyDescent="0.3">
      <c r="G272" s="25"/>
    </row>
    <row r="273" spans="7:7" ht="14.4" x14ac:dyDescent="0.3">
      <c r="G273" s="25"/>
    </row>
    <row r="274" spans="7:7" ht="14.4" x14ac:dyDescent="0.3">
      <c r="G274" s="25"/>
    </row>
    <row r="275" spans="7:7" ht="14.4" x14ac:dyDescent="0.3">
      <c r="G275" s="25"/>
    </row>
    <row r="276" spans="7:7" ht="14.4" x14ac:dyDescent="0.3">
      <c r="G276" s="25"/>
    </row>
    <row r="277" spans="7:7" ht="14.4" x14ac:dyDescent="0.3">
      <c r="G277" s="25"/>
    </row>
    <row r="278" spans="7:7" ht="14.4" x14ac:dyDescent="0.3">
      <c r="G278" s="25"/>
    </row>
    <row r="279" spans="7:7" ht="14.4" x14ac:dyDescent="0.3">
      <c r="G279" s="25"/>
    </row>
    <row r="280" spans="7:7" ht="14.4" x14ac:dyDescent="0.3">
      <c r="G280" s="25"/>
    </row>
    <row r="281" spans="7:7" ht="14.4" x14ac:dyDescent="0.3">
      <c r="G281" s="25"/>
    </row>
    <row r="282" spans="7:7" ht="14.4" x14ac:dyDescent="0.3">
      <c r="G282" s="25"/>
    </row>
    <row r="283" spans="7:7" ht="14.4" x14ac:dyDescent="0.3">
      <c r="G283" s="25"/>
    </row>
    <row r="284" spans="7:7" ht="14.4" x14ac:dyDescent="0.3">
      <c r="G284" s="25"/>
    </row>
    <row r="285" spans="7:7" ht="14.4" x14ac:dyDescent="0.3">
      <c r="G285" s="25"/>
    </row>
    <row r="286" spans="7:7" ht="14.4" x14ac:dyDescent="0.3">
      <c r="G286" s="25"/>
    </row>
    <row r="287" spans="7:7" ht="14.4" x14ac:dyDescent="0.3">
      <c r="G287" s="25"/>
    </row>
    <row r="288" spans="7:7" ht="14.4" x14ac:dyDescent="0.3">
      <c r="G288" s="25"/>
    </row>
    <row r="289" spans="7:7" ht="14.4" x14ac:dyDescent="0.3">
      <c r="G289" s="25"/>
    </row>
    <row r="290" spans="7:7" ht="14.4" x14ac:dyDescent="0.3">
      <c r="G290" s="25"/>
    </row>
    <row r="291" spans="7:7" ht="14.4" x14ac:dyDescent="0.3">
      <c r="G291" s="25"/>
    </row>
    <row r="292" spans="7:7" ht="14.4" x14ac:dyDescent="0.3">
      <c r="G292" s="25"/>
    </row>
    <row r="293" spans="7:7" ht="14.4" x14ac:dyDescent="0.3">
      <c r="G293" s="25"/>
    </row>
    <row r="294" spans="7:7" ht="14.4" x14ac:dyDescent="0.3">
      <c r="G294" s="25"/>
    </row>
    <row r="295" spans="7:7" ht="14.4" x14ac:dyDescent="0.3">
      <c r="G295" s="25"/>
    </row>
    <row r="296" spans="7:7" ht="14.4" x14ac:dyDescent="0.3">
      <c r="G296" s="25"/>
    </row>
    <row r="297" spans="7:7" ht="14.4" x14ac:dyDescent="0.3">
      <c r="G297" s="25"/>
    </row>
    <row r="298" spans="7:7" ht="14.4" x14ac:dyDescent="0.3">
      <c r="G298" s="25"/>
    </row>
    <row r="299" spans="7:7" ht="14.4" x14ac:dyDescent="0.3">
      <c r="G299" s="25"/>
    </row>
    <row r="300" spans="7:7" ht="14.4" x14ac:dyDescent="0.3">
      <c r="G300" s="25"/>
    </row>
    <row r="301" spans="7:7" ht="14.4" x14ac:dyDescent="0.3">
      <c r="G301" s="25"/>
    </row>
    <row r="302" spans="7:7" ht="14.4" x14ac:dyDescent="0.3">
      <c r="G302" s="25"/>
    </row>
    <row r="303" spans="7:7" ht="14.4" x14ac:dyDescent="0.3">
      <c r="G303" s="25"/>
    </row>
    <row r="304" spans="7:7" ht="14.4" x14ac:dyDescent="0.3">
      <c r="G304" s="25"/>
    </row>
    <row r="305" spans="7:7" ht="14.4" x14ac:dyDescent="0.3">
      <c r="G305" s="25"/>
    </row>
    <row r="306" spans="7:7" ht="14.4" x14ac:dyDescent="0.3">
      <c r="G306" s="25"/>
    </row>
    <row r="307" spans="7:7" ht="14.4" x14ac:dyDescent="0.3">
      <c r="G307" s="25"/>
    </row>
    <row r="308" spans="7:7" ht="14.4" x14ac:dyDescent="0.3">
      <c r="G308" s="25"/>
    </row>
    <row r="309" spans="7:7" ht="14.4" x14ac:dyDescent="0.3">
      <c r="G309" s="25"/>
    </row>
    <row r="310" spans="7:7" ht="14.4" x14ac:dyDescent="0.3">
      <c r="G310" s="25"/>
    </row>
    <row r="311" spans="7:7" ht="14.4" x14ac:dyDescent="0.3">
      <c r="G311" s="25"/>
    </row>
    <row r="312" spans="7:7" ht="14.4" x14ac:dyDescent="0.3">
      <c r="G312" s="25"/>
    </row>
    <row r="313" spans="7:7" ht="14.4" x14ac:dyDescent="0.3">
      <c r="G313" s="25"/>
    </row>
    <row r="314" spans="7:7" ht="14.4" x14ac:dyDescent="0.3">
      <c r="G314" s="25"/>
    </row>
    <row r="315" spans="7:7" ht="14.4" x14ac:dyDescent="0.3">
      <c r="G315" s="25"/>
    </row>
    <row r="316" spans="7:7" ht="14.4" x14ac:dyDescent="0.3">
      <c r="G316" s="25"/>
    </row>
    <row r="317" spans="7:7" ht="14.4" x14ac:dyDescent="0.3">
      <c r="G317" s="25"/>
    </row>
    <row r="318" spans="7:7" ht="14.4" x14ac:dyDescent="0.3">
      <c r="G318" s="25"/>
    </row>
    <row r="319" spans="7:7" ht="14.4" x14ac:dyDescent="0.3">
      <c r="G319" s="25"/>
    </row>
    <row r="320" spans="7:7" ht="14.4" x14ac:dyDescent="0.3">
      <c r="G320" s="25"/>
    </row>
    <row r="321" spans="7:7" ht="14.4" x14ac:dyDescent="0.3">
      <c r="G321" s="25"/>
    </row>
    <row r="322" spans="7:7" ht="14.4" x14ac:dyDescent="0.3">
      <c r="G322" s="25"/>
    </row>
    <row r="323" spans="7:7" ht="14.4" x14ac:dyDescent="0.3">
      <c r="G323" s="25"/>
    </row>
    <row r="324" spans="7:7" ht="14.4" x14ac:dyDescent="0.3">
      <c r="G324" s="25"/>
    </row>
    <row r="325" spans="7:7" ht="14.4" x14ac:dyDescent="0.3">
      <c r="G325" s="25"/>
    </row>
    <row r="326" spans="7:7" ht="14.4" x14ac:dyDescent="0.3">
      <c r="G326" s="25"/>
    </row>
    <row r="327" spans="7:7" ht="14.4" x14ac:dyDescent="0.3">
      <c r="G327" s="25"/>
    </row>
    <row r="328" spans="7:7" ht="14.4" x14ac:dyDescent="0.3">
      <c r="G328" s="25"/>
    </row>
    <row r="329" spans="7:7" ht="14.4" x14ac:dyDescent="0.3">
      <c r="G329" s="25"/>
    </row>
    <row r="330" spans="7:7" ht="14.4" x14ac:dyDescent="0.3">
      <c r="G330" s="25"/>
    </row>
    <row r="331" spans="7:7" ht="14.4" x14ac:dyDescent="0.3">
      <c r="G331" s="25"/>
    </row>
    <row r="332" spans="7:7" ht="14.4" x14ac:dyDescent="0.3">
      <c r="G332" s="25"/>
    </row>
    <row r="333" spans="7:7" ht="14.4" x14ac:dyDescent="0.3">
      <c r="G333" s="25"/>
    </row>
    <row r="334" spans="7:7" ht="14.4" x14ac:dyDescent="0.3">
      <c r="G334" s="25"/>
    </row>
    <row r="335" spans="7:7" ht="14.4" x14ac:dyDescent="0.3">
      <c r="G335" s="25"/>
    </row>
    <row r="336" spans="7:7" ht="14.4" x14ac:dyDescent="0.3">
      <c r="G336" s="25"/>
    </row>
    <row r="337" spans="7:7" ht="14.4" x14ac:dyDescent="0.3">
      <c r="G337" s="25"/>
    </row>
    <row r="338" spans="7:7" ht="14.4" x14ac:dyDescent="0.3">
      <c r="G338" s="25"/>
    </row>
    <row r="339" spans="7:7" ht="14.4" x14ac:dyDescent="0.3">
      <c r="G339" s="25"/>
    </row>
    <row r="340" spans="7:7" ht="14.4" x14ac:dyDescent="0.3">
      <c r="G340" s="25"/>
    </row>
    <row r="341" spans="7:7" ht="14.4" x14ac:dyDescent="0.3">
      <c r="G341" s="25"/>
    </row>
    <row r="342" spans="7:7" ht="14.4" x14ac:dyDescent="0.3">
      <c r="G342" s="25"/>
    </row>
    <row r="343" spans="7:7" ht="14.4" x14ac:dyDescent="0.3">
      <c r="G343" s="25"/>
    </row>
    <row r="344" spans="7:7" ht="14.4" x14ac:dyDescent="0.3">
      <c r="G344" s="25"/>
    </row>
    <row r="345" spans="7:7" ht="14.4" x14ac:dyDescent="0.3">
      <c r="G345" s="25"/>
    </row>
    <row r="346" spans="7:7" ht="14.4" x14ac:dyDescent="0.3">
      <c r="G346" s="25"/>
    </row>
    <row r="347" spans="7:7" ht="14.4" x14ac:dyDescent="0.3">
      <c r="G347" s="25"/>
    </row>
    <row r="348" spans="7:7" ht="14.4" x14ac:dyDescent="0.3">
      <c r="G348" s="25"/>
    </row>
    <row r="349" spans="7:7" ht="14.4" x14ac:dyDescent="0.3">
      <c r="G349" s="25"/>
    </row>
    <row r="350" spans="7:7" ht="14.4" x14ac:dyDescent="0.3">
      <c r="G350" s="25"/>
    </row>
    <row r="351" spans="7:7" ht="14.4" x14ac:dyDescent="0.3">
      <c r="G351" s="25"/>
    </row>
    <row r="352" spans="7:7" ht="14.4" x14ac:dyDescent="0.3">
      <c r="G352" s="25"/>
    </row>
    <row r="353" spans="7:7" ht="14.4" x14ac:dyDescent="0.3">
      <c r="G353" s="25"/>
    </row>
    <row r="354" spans="7:7" ht="14.4" x14ac:dyDescent="0.3">
      <c r="G354" s="25"/>
    </row>
    <row r="355" spans="7:7" ht="14.4" x14ac:dyDescent="0.3">
      <c r="G355" s="25"/>
    </row>
    <row r="356" spans="7:7" ht="14.4" x14ac:dyDescent="0.3">
      <c r="G356" s="25"/>
    </row>
    <row r="357" spans="7:7" ht="14.4" x14ac:dyDescent="0.3">
      <c r="G357" s="25"/>
    </row>
    <row r="358" spans="7:7" ht="14.4" x14ac:dyDescent="0.3">
      <c r="G358" s="25"/>
    </row>
    <row r="359" spans="7:7" ht="14.4" x14ac:dyDescent="0.3">
      <c r="G359" s="25"/>
    </row>
    <row r="360" spans="7:7" ht="14.4" x14ac:dyDescent="0.3">
      <c r="G360" s="25"/>
    </row>
    <row r="361" spans="7:7" ht="14.4" x14ac:dyDescent="0.3">
      <c r="G361" s="25"/>
    </row>
    <row r="362" spans="7:7" ht="14.4" x14ac:dyDescent="0.3">
      <c r="G362" s="25"/>
    </row>
    <row r="363" spans="7:7" ht="14.4" x14ac:dyDescent="0.3">
      <c r="G363" s="25"/>
    </row>
    <row r="364" spans="7:7" ht="14.4" x14ac:dyDescent="0.3">
      <c r="G364" s="25"/>
    </row>
    <row r="365" spans="7:7" ht="14.4" x14ac:dyDescent="0.3">
      <c r="G365" s="25"/>
    </row>
    <row r="366" spans="7:7" ht="14.4" x14ac:dyDescent="0.3">
      <c r="G366" s="25"/>
    </row>
    <row r="367" spans="7:7" ht="14.4" x14ac:dyDescent="0.3">
      <c r="G367" s="25"/>
    </row>
    <row r="368" spans="7:7" ht="14.4" x14ac:dyDescent="0.3">
      <c r="G368" s="25"/>
    </row>
    <row r="369" spans="7:7" ht="14.4" x14ac:dyDescent="0.3">
      <c r="G369" s="25"/>
    </row>
    <row r="370" spans="7:7" ht="14.4" x14ac:dyDescent="0.3">
      <c r="G370" s="25"/>
    </row>
    <row r="371" spans="7:7" ht="14.4" x14ac:dyDescent="0.3">
      <c r="G371" s="25"/>
    </row>
    <row r="372" spans="7:7" ht="14.4" x14ac:dyDescent="0.3">
      <c r="G372" s="25"/>
    </row>
    <row r="373" spans="7:7" ht="14.4" x14ac:dyDescent="0.3">
      <c r="G373" s="25"/>
    </row>
    <row r="374" spans="7:7" ht="14.4" x14ac:dyDescent="0.3">
      <c r="G374" s="25"/>
    </row>
    <row r="375" spans="7:7" ht="14.4" x14ac:dyDescent="0.3">
      <c r="G375" s="25"/>
    </row>
    <row r="376" spans="7:7" ht="14.4" x14ac:dyDescent="0.3">
      <c r="G376" s="25"/>
    </row>
    <row r="377" spans="7:7" ht="14.4" x14ac:dyDescent="0.3">
      <c r="G377" s="25"/>
    </row>
    <row r="378" spans="7:7" ht="14.4" x14ac:dyDescent="0.3">
      <c r="G378" s="25"/>
    </row>
    <row r="379" spans="7:7" ht="14.4" x14ac:dyDescent="0.3">
      <c r="G379" s="25"/>
    </row>
    <row r="380" spans="7:7" ht="14.4" x14ac:dyDescent="0.3">
      <c r="G380" s="25"/>
    </row>
    <row r="381" spans="7:7" ht="14.4" x14ac:dyDescent="0.3">
      <c r="G381" s="25"/>
    </row>
    <row r="382" spans="7:7" ht="14.4" x14ac:dyDescent="0.3">
      <c r="G382" s="25"/>
    </row>
    <row r="383" spans="7:7" ht="14.4" x14ac:dyDescent="0.3">
      <c r="G383" s="25"/>
    </row>
    <row r="384" spans="7:7" ht="14.4" x14ac:dyDescent="0.3">
      <c r="G384" s="25"/>
    </row>
    <row r="385" spans="7:7" ht="14.4" x14ac:dyDescent="0.3">
      <c r="G385" s="25"/>
    </row>
    <row r="386" spans="7:7" ht="14.4" x14ac:dyDescent="0.3">
      <c r="G386" s="25"/>
    </row>
    <row r="387" spans="7:7" ht="14.4" x14ac:dyDescent="0.3">
      <c r="G387" s="25"/>
    </row>
    <row r="388" spans="7:7" ht="14.4" x14ac:dyDescent="0.3">
      <c r="G388" s="25"/>
    </row>
    <row r="389" spans="7:7" ht="14.4" x14ac:dyDescent="0.3">
      <c r="G389" s="25"/>
    </row>
    <row r="390" spans="7:7" ht="14.4" x14ac:dyDescent="0.3">
      <c r="G390" s="25"/>
    </row>
    <row r="391" spans="7:7" ht="14.4" x14ac:dyDescent="0.3">
      <c r="G391" s="25"/>
    </row>
    <row r="392" spans="7:7" ht="14.4" x14ac:dyDescent="0.3">
      <c r="G392" s="25"/>
    </row>
    <row r="393" spans="7:7" ht="14.4" x14ac:dyDescent="0.3">
      <c r="G393" s="25"/>
    </row>
    <row r="394" spans="7:7" ht="14.4" x14ac:dyDescent="0.3">
      <c r="G394" s="25"/>
    </row>
    <row r="395" spans="7:7" ht="14.4" x14ac:dyDescent="0.3">
      <c r="G395" s="25"/>
    </row>
    <row r="396" spans="7:7" ht="14.4" x14ac:dyDescent="0.3">
      <c r="G396" s="25"/>
    </row>
    <row r="397" spans="7:7" ht="14.4" x14ac:dyDescent="0.3">
      <c r="G397" s="25"/>
    </row>
    <row r="398" spans="7:7" ht="14.4" x14ac:dyDescent="0.3">
      <c r="G398" s="25"/>
    </row>
    <row r="399" spans="7:7" ht="14.4" x14ac:dyDescent="0.3">
      <c r="G399" s="25"/>
    </row>
    <row r="400" spans="7:7" ht="14.4" x14ac:dyDescent="0.3">
      <c r="G400" s="25"/>
    </row>
    <row r="401" spans="7:7" ht="14.4" x14ac:dyDescent="0.3">
      <c r="G401" s="25"/>
    </row>
    <row r="402" spans="7:7" ht="14.4" x14ac:dyDescent="0.3">
      <c r="G402" s="25"/>
    </row>
    <row r="403" spans="7:7" ht="14.4" x14ac:dyDescent="0.3">
      <c r="G403" s="25"/>
    </row>
    <row r="404" spans="7:7" ht="14.4" x14ac:dyDescent="0.3">
      <c r="G404" s="25"/>
    </row>
    <row r="405" spans="7:7" ht="14.4" x14ac:dyDescent="0.3">
      <c r="G405" s="25"/>
    </row>
    <row r="406" spans="7:7" ht="14.4" x14ac:dyDescent="0.3">
      <c r="G406" s="25"/>
    </row>
    <row r="407" spans="7:7" ht="14.4" x14ac:dyDescent="0.3">
      <c r="G407" s="25"/>
    </row>
    <row r="408" spans="7:7" ht="14.4" x14ac:dyDescent="0.3">
      <c r="G408" s="25"/>
    </row>
    <row r="409" spans="7:7" ht="14.4" x14ac:dyDescent="0.3">
      <c r="G409" s="25"/>
    </row>
    <row r="410" spans="7:7" ht="14.4" x14ac:dyDescent="0.3">
      <c r="G410" s="25"/>
    </row>
    <row r="411" spans="7:7" ht="14.4" x14ac:dyDescent="0.3">
      <c r="G411" s="25"/>
    </row>
    <row r="412" spans="7:7" ht="14.4" x14ac:dyDescent="0.3">
      <c r="G412" s="25"/>
    </row>
    <row r="413" spans="7:7" ht="14.4" x14ac:dyDescent="0.3">
      <c r="G413" s="25"/>
    </row>
    <row r="414" spans="7:7" ht="14.4" x14ac:dyDescent="0.3">
      <c r="G414" s="25"/>
    </row>
    <row r="415" spans="7:7" ht="14.4" x14ac:dyDescent="0.3">
      <c r="G415" s="25"/>
    </row>
    <row r="416" spans="7:7" ht="14.4" x14ac:dyDescent="0.3">
      <c r="G416" s="25"/>
    </row>
    <row r="417" spans="7:7" ht="14.4" x14ac:dyDescent="0.3">
      <c r="G417" s="25"/>
    </row>
    <row r="418" spans="7:7" ht="14.4" x14ac:dyDescent="0.3">
      <c r="G418" s="25"/>
    </row>
    <row r="419" spans="7:7" ht="14.4" x14ac:dyDescent="0.3">
      <c r="G419" s="25"/>
    </row>
    <row r="420" spans="7:7" ht="14.4" x14ac:dyDescent="0.3">
      <c r="G420" s="25"/>
    </row>
    <row r="421" spans="7:7" ht="14.4" x14ac:dyDescent="0.3">
      <c r="G421" s="25"/>
    </row>
    <row r="422" spans="7:7" ht="14.4" x14ac:dyDescent="0.3">
      <c r="G422" s="25"/>
    </row>
    <row r="423" spans="7:7" ht="14.4" x14ac:dyDescent="0.3">
      <c r="G423" s="25"/>
    </row>
    <row r="424" spans="7:7" ht="14.4" x14ac:dyDescent="0.3">
      <c r="G424" s="25"/>
    </row>
    <row r="425" spans="7:7" ht="14.4" x14ac:dyDescent="0.3">
      <c r="G425" s="25"/>
    </row>
    <row r="426" spans="7:7" ht="14.4" x14ac:dyDescent="0.3">
      <c r="G426" s="25"/>
    </row>
    <row r="427" spans="7:7" ht="14.4" x14ac:dyDescent="0.3">
      <c r="G427" s="25"/>
    </row>
    <row r="428" spans="7:7" ht="14.4" x14ac:dyDescent="0.3">
      <c r="G428" s="25"/>
    </row>
    <row r="429" spans="7:7" ht="14.4" x14ac:dyDescent="0.3">
      <c r="G429" s="25"/>
    </row>
    <row r="430" spans="7:7" ht="14.4" x14ac:dyDescent="0.3">
      <c r="G430" s="25"/>
    </row>
    <row r="431" spans="7:7" ht="14.4" x14ac:dyDescent="0.3">
      <c r="G431" s="25"/>
    </row>
    <row r="432" spans="7:7" ht="14.4" x14ac:dyDescent="0.3">
      <c r="G432" s="25"/>
    </row>
    <row r="433" spans="7:7" ht="14.4" x14ac:dyDescent="0.3">
      <c r="G433" s="25"/>
    </row>
    <row r="434" spans="7:7" ht="14.4" x14ac:dyDescent="0.3">
      <c r="G434" s="25"/>
    </row>
    <row r="435" spans="7:7" ht="14.4" x14ac:dyDescent="0.3">
      <c r="G435" s="25"/>
    </row>
    <row r="436" spans="7:7" ht="14.4" x14ac:dyDescent="0.3">
      <c r="G436" s="25"/>
    </row>
    <row r="437" spans="7:7" ht="14.4" x14ac:dyDescent="0.3">
      <c r="G437" s="25"/>
    </row>
    <row r="438" spans="7:7" ht="14.4" x14ac:dyDescent="0.3">
      <c r="G438" s="25"/>
    </row>
    <row r="439" spans="7:7" ht="14.4" x14ac:dyDescent="0.3">
      <c r="G439" s="25"/>
    </row>
    <row r="440" spans="7:7" ht="14.4" x14ac:dyDescent="0.3">
      <c r="G440" s="25"/>
    </row>
    <row r="441" spans="7:7" ht="14.4" x14ac:dyDescent="0.3">
      <c r="G441" s="25"/>
    </row>
    <row r="442" spans="7:7" ht="14.4" x14ac:dyDescent="0.3">
      <c r="G442" s="25"/>
    </row>
    <row r="443" spans="7:7" ht="14.4" x14ac:dyDescent="0.3">
      <c r="G443" s="25"/>
    </row>
    <row r="444" spans="7:7" ht="14.4" x14ac:dyDescent="0.3">
      <c r="G444" s="25"/>
    </row>
    <row r="445" spans="7:7" ht="14.4" x14ac:dyDescent="0.3">
      <c r="G445" s="25"/>
    </row>
    <row r="446" spans="7:7" ht="14.4" x14ac:dyDescent="0.3">
      <c r="G446" s="25"/>
    </row>
    <row r="447" spans="7:7" ht="14.4" x14ac:dyDescent="0.3">
      <c r="G447" s="25"/>
    </row>
    <row r="448" spans="7:7" ht="14.4" x14ac:dyDescent="0.3">
      <c r="G448" s="25"/>
    </row>
    <row r="449" spans="7:7" ht="14.4" x14ac:dyDescent="0.3">
      <c r="G449" s="25"/>
    </row>
    <row r="450" spans="7:7" ht="14.4" x14ac:dyDescent="0.3">
      <c r="G450" s="25"/>
    </row>
    <row r="451" spans="7:7" ht="14.4" x14ac:dyDescent="0.3">
      <c r="G451" s="25"/>
    </row>
    <row r="452" spans="7:7" ht="14.4" x14ac:dyDescent="0.3">
      <c r="G452" s="25"/>
    </row>
    <row r="453" spans="7:7" ht="14.4" x14ac:dyDescent="0.3">
      <c r="G453" s="25"/>
    </row>
    <row r="454" spans="7:7" ht="14.4" x14ac:dyDescent="0.3">
      <c r="G454" s="25"/>
    </row>
    <row r="455" spans="7:7" ht="14.4" x14ac:dyDescent="0.3">
      <c r="G455" s="25"/>
    </row>
    <row r="456" spans="7:7" ht="14.4" x14ac:dyDescent="0.3">
      <c r="G456" s="25"/>
    </row>
    <row r="457" spans="7:7" ht="14.4" x14ac:dyDescent="0.3">
      <c r="G457" s="25"/>
    </row>
    <row r="458" spans="7:7" ht="14.4" x14ac:dyDescent="0.3">
      <c r="G458" s="25"/>
    </row>
    <row r="459" spans="7:7" ht="14.4" x14ac:dyDescent="0.3">
      <c r="G459" s="25"/>
    </row>
    <row r="460" spans="7:7" ht="14.4" x14ac:dyDescent="0.3">
      <c r="G460" s="25"/>
    </row>
    <row r="461" spans="7:7" ht="14.4" x14ac:dyDescent="0.3">
      <c r="G461" s="25"/>
    </row>
    <row r="462" spans="7:7" ht="14.4" x14ac:dyDescent="0.3">
      <c r="G462" s="25"/>
    </row>
    <row r="463" spans="7:7" ht="14.4" x14ac:dyDescent="0.3">
      <c r="G463" s="25"/>
    </row>
    <row r="464" spans="7:7" ht="14.4" x14ac:dyDescent="0.3">
      <c r="G464" s="25"/>
    </row>
    <row r="465" spans="7:7" ht="14.4" x14ac:dyDescent="0.3">
      <c r="G465" s="25"/>
    </row>
    <row r="466" spans="7:7" ht="14.4" x14ac:dyDescent="0.3">
      <c r="G466" s="25"/>
    </row>
    <row r="467" spans="7:7" ht="14.4" x14ac:dyDescent="0.3">
      <c r="G467" s="25"/>
    </row>
    <row r="468" spans="7:7" ht="14.4" x14ac:dyDescent="0.3">
      <c r="G468" s="25"/>
    </row>
    <row r="469" spans="7:7" ht="14.4" x14ac:dyDescent="0.3">
      <c r="G469" s="25"/>
    </row>
    <row r="470" spans="7:7" ht="14.4" x14ac:dyDescent="0.3">
      <c r="G470" s="25"/>
    </row>
    <row r="471" spans="7:7" ht="14.4" x14ac:dyDescent="0.3">
      <c r="G471" s="25"/>
    </row>
    <row r="472" spans="7:7" ht="14.4" x14ac:dyDescent="0.3">
      <c r="G472" s="25"/>
    </row>
    <row r="473" spans="7:7" ht="14.4" x14ac:dyDescent="0.3">
      <c r="G473" s="25"/>
    </row>
    <row r="474" spans="7:7" ht="14.4" x14ac:dyDescent="0.3">
      <c r="G474" s="25"/>
    </row>
    <row r="475" spans="7:7" ht="14.4" x14ac:dyDescent="0.3">
      <c r="G475" s="25"/>
    </row>
    <row r="476" spans="7:7" ht="14.4" x14ac:dyDescent="0.3">
      <c r="G476" s="25"/>
    </row>
    <row r="477" spans="7:7" ht="14.4" x14ac:dyDescent="0.3">
      <c r="G477" s="25"/>
    </row>
    <row r="478" spans="7:7" ht="14.4" x14ac:dyDescent="0.3">
      <c r="G478" s="25"/>
    </row>
    <row r="479" spans="7:7" ht="14.4" x14ac:dyDescent="0.3">
      <c r="G479" s="25"/>
    </row>
    <row r="480" spans="7:7" ht="14.4" x14ac:dyDescent="0.3">
      <c r="G480" s="25"/>
    </row>
    <row r="481" spans="7:7" ht="14.4" x14ac:dyDescent="0.3">
      <c r="G481" s="25"/>
    </row>
    <row r="482" spans="7:7" ht="14.4" x14ac:dyDescent="0.3">
      <c r="G482" s="25"/>
    </row>
    <row r="483" spans="7:7" ht="14.4" x14ac:dyDescent="0.3">
      <c r="G483" s="25"/>
    </row>
    <row r="484" spans="7:7" ht="14.4" x14ac:dyDescent="0.3">
      <c r="G484" s="25"/>
    </row>
    <row r="485" spans="7:7" ht="14.4" x14ac:dyDescent="0.3">
      <c r="G485" s="25"/>
    </row>
    <row r="486" spans="7:7" ht="14.4" x14ac:dyDescent="0.3">
      <c r="G486" s="25"/>
    </row>
    <row r="487" spans="7:7" ht="14.4" x14ac:dyDescent="0.3">
      <c r="G487" s="25"/>
    </row>
    <row r="488" spans="7:7" ht="14.4" x14ac:dyDescent="0.3">
      <c r="G488" s="25"/>
    </row>
    <row r="489" spans="7:7" ht="14.4" x14ac:dyDescent="0.3">
      <c r="G489" s="25"/>
    </row>
    <row r="490" spans="7:7" ht="14.4" x14ac:dyDescent="0.3">
      <c r="G490" s="25"/>
    </row>
    <row r="491" spans="7:7" ht="14.4" x14ac:dyDescent="0.3">
      <c r="G491" s="25"/>
    </row>
    <row r="492" spans="7:7" ht="14.4" x14ac:dyDescent="0.3">
      <c r="G492" s="25"/>
    </row>
    <row r="493" spans="7:7" ht="14.4" x14ac:dyDescent="0.3">
      <c r="G493" s="25"/>
    </row>
    <row r="494" spans="7:7" ht="14.4" x14ac:dyDescent="0.3">
      <c r="G494" s="25"/>
    </row>
    <row r="495" spans="7:7" ht="14.4" x14ac:dyDescent="0.3">
      <c r="G495" s="25"/>
    </row>
    <row r="496" spans="7:7" ht="14.4" x14ac:dyDescent="0.3">
      <c r="G496" s="25"/>
    </row>
    <row r="497" spans="7:7" ht="14.4" x14ac:dyDescent="0.3">
      <c r="G497" s="25"/>
    </row>
    <row r="498" spans="7:7" ht="14.4" x14ac:dyDescent="0.3">
      <c r="G498" s="25"/>
    </row>
    <row r="499" spans="7:7" ht="14.4" x14ac:dyDescent="0.3">
      <c r="G499" s="25"/>
    </row>
    <row r="500" spans="7:7" ht="14.4" x14ac:dyDescent="0.3">
      <c r="G500" s="25"/>
    </row>
    <row r="501" spans="7:7" ht="14.4" x14ac:dyDescent="0.3">
      <c r="G501" s="25"/>
    </row>
    <row r="502" spans="7:7" ht="14.4" x14ac:dyDescent="0.3">
      <c r="G502" s="25"/>
    </row>
    <row r="503" spans="7:7" ht="14.4" x14ac:dyDescent="0.3">
      <c r="G503" s="25"/>
    </row>
    <row r="504" spans="7:7" ht="14.4" x14ac:dyDescent="0.3">
      <c r="G504" s="25"/>
    </row>
    <row r="505" spans="7:7" ht="14.4" x14ac:dyDescent="0.3">
      <c r="G505" s="25"/>
    </row>
    <row r="506" spans="7:7" ht="14.4" x14ac:dyDescent="0.3">
      <c r="G506" s="25"/>
    </row>
    <row r="507" spans="7:7" ht="14.4" x14ac:dyDescent="0.3">
      <c r="G507" s="25"/>
    </row>
    <row r="508" spans="7:7" ht="14.4" x14ac:dyDescent="0.3">
      <c r="G508" s="25"/>
    </row>
    <row r="509" spans="7:7" ht="14.4" x14ac:dyDescent="0.3">
      <c r="G509" s="25"/>
    </row>
    <row r="510" spans="7:7" ht="14.4" x14ac:dyDescent="0.3">
      <c r="G510" s="25"/>
    </row>
    <row r="511" spans="7:7" ht="14.4" x14ac:dyDescent="0.3">
      <c r="G511" s="25"/>
    </row>
    <row r="512" spans="7:7" ht="14.4" x14ac:dyDescent="0.3">
      <c r="G512" s="25"/>
    </row>
    <row r="513" spans="7:7" ht="14.4" x14ac:dyDescent="0.3">
      <c r="G513" s="25"/>
    </row>
    <row r="514" spans="7:7" ht="14.4" x14ac:dyDescent="0.3">
      <c r="G514" s="25"/>
    </row>
    <row r="515" spans="7:7" ht="14.4" x14ac:dyDescent="0.3">
      <c r="G515" s="25"/>
    </row>
    <row r="516" spans="7:7" ht="14.4" x14ac:dyDescent="0.3">
      <c r="G516" s="25"/>
    </row>
    <row r="517" spans="7:7" ht="14.4" x14ac:dyDescent="0.3">
      <c r="G517" s="25"/>
    </row>
    <row r="518" spans="7:7" ht="14.4" x14ac:dyDescent="0.3">
      <c r="G518" s="25"/>
    </row>
    <row r="519" spans="7:7" ht="14.4" x14ac:dyDescent="0.3">
      <c r="G519" s="25"/>
    </row>
    <row r="520" spans="7:7" ht="14.4" x14ac:dyDescent="0.3">
      <c r="G520" s="25"/>
    </row>
    <row r="521" spans="7:7" ht="14.4" x14ac:dyDescent="0.3">
      <c r="G521" s="25"/>
    </row>
    <row r="522" spans="7:7" ht="14.4" x14ac:dyDescent="0.3">
      <c r="G522" s="25"/>
    </row>
    <row r="523" spans="7:7" ht="14.4" x14ac:dyDescent="0.3">
      <c r="G523" s="25"/>
    </row>
    <row r="524" spans="7:7" ht="14.4" x14ac:dyDescent="0.3">
      <c r="G524" s="25"/>
    </row>
    <row r="525" spans="7:7" ht="14.4" x14ac:dyDescent="0.3">
      <c r="G525" s="25"/>
    </row>
    <row r="526" spans="7:7" ht="14.4" x14ac:dyDescent="0.3">
      <c r="G526" s="25"/>
    </row>
    <row r="527" spans="7:7" ht="14.4" x14ac:dyDescent="0.3">
      <c r="G527" s="25"/>
    </row>
    <row r="528" spans="7:7" ht="14.4" x14ac:dyDescent="0.3">
      <c r="G528" s="25"/>
    </row>
    <row r="529" spans="7:7" ht="14.4" x14ac:dyDescent="0.3">
      <c r="G529" s="25"/>
    </row>
    <row r="530" spans="7:7" ht="14.4" x14ac:dyDescent="0.3">
      <c r="G530" s="25"/>
    </row>
    <row r="531" spans="7:7" ht="14.4" x14ac:dyDescent="0.3">
      <c r="G531" s="25"/>
    </row>
    <row r="532" spans="7:7" ht="14.4" x14ac:dyDescent="0.3">
      <c r="G532" s="25"/>
    </row>
    <row r="533" spans="7:7" ht="14.4" x14ac:dyDescent="0.3">
      <c r="G533" s="25"/>
    </row>
    <row r="534" spans="7:7" ht="14.4" x14ac:dyDescent="0.3">
      <c r="G534" s="25"/>
    </row>
    <row r="535" spans="7:7" ht="14.4" x14ac:dyDescent="0.3">
      <c r="G535" s="25"/>
    </row>
    <row r="536" spans="7:7" ht="14.4" x14ac:dyDescent="0.3">
      <c r="G536" s="25"/>
    </row>
    <row r="537" spans="7:7" ht="14.4" x14ac:dyDescent="0.3">
      <c r="G537" s="25"/>
    </row>
    <row r="538" spans="7:7" ht="14.4" x14ac:dyDescent="0.3">
      <c r="G538" s="25"/>
    </row>
    <row r="539" spans="7:7" ht="14.4" x14ac:dyDescent="0.3">
      <c r="G539" s="25"/>
    </row>
    <row r="540" spans="7:7" ht="14.4" x14ac:dyDescent="0.3">
      <c r="G540" s="25"/>
    </row>
    <row r="541" spans="7:7" ht="14.4" x14ac:dyDescent="0.3">
      <c r="G541" s="25"/>
    </row>
    <row r="542" spans="7:7" ht="14.4" x14ac:dyDescent="0.3">
      <c r="G542" s="25"/>
    </row>
    <row r="543" spans="7:7" ht="14.4" x14ac:dyDescent="0.3">
      <c r="G543" s="25"/>
    </row>
    <row r="544" spans="7:7" ht="14.4" x14ac:dyDescent="0.3">
      <c r="G544" s="25"/>
    </row>
    <row r="545" spans="7:7" ht="14.4" x14ac:dyDescent="0.3">
      <c r="G545" s="25"/>
    </row>
    <row r="546" spans="7:7" ht="14.4" x14ac:dyDescent="0.3">
      <c r="G546" s="25"/>
    </row>
    <row r="547" spans="7:7" ht="14.4" x14ac:dyDescent="0.3">
      <c r="G547" s="25"/>
    </row>
    <row r="548" spans="7:7" ht="14.4" x14ac:dyDescent="0.3">
      <c r="G548" s="25"/>
    </row>
    <row r="549" spans="7:7" ht="14.4" x14ac:dyDescent="0.3">
      <c r="G549" s="25"/>
    </row>
    <row r="550" spans="7:7" ht="14.4" x14ac:dyDescent="0.3">
      <c r="G550" s="25"/>
    </row>
    <row r="551" spans="7:7" ht="14.4" x14ac:dyDescent="0.3">
      <c r="G551" s="25"/>
    </row>
    <row r="552" spans="7:7" ht="14.4" x14ac:dyDescent="0.3">
      <c r="G552" s="25"/>
    </row>
    <row r="553" spans="7:7" ht="14.4" x14ac:dyDescent="0.3">
      <c r="G553" s="25"/>
    </row>
    <row r="554" spans="7:7" ht="14.4" x14ac:dyDescent="0.3">
      <c r="G554" s="25"/>
    </row>
    <row r="555" spans="7:7" ht="14.4" x14ac:dyDescent="0.3">
      <c r="G555" s="25"/>
    </row>
    <row r="556" spans="7:7" ht="14.4" x14ac:dyDescent="0.3">
      <c r="G556" s="25"/>
    </row>
    <row r="557" spans="7:7" ht="14.4" x14ac:dyDescent="0.3">
      <c r="G557" s="25"/>
    </row>
    <row r="558" spans="7:7" ht="14.4" x14ac:dyDescent="0.3">
      <c r="G558" s="25"/>
    </row>
    <row r="559" spans="7:7" ht="14.4" x14ac:dyDescent="0.3">
      <c r="G559" s="25"/>
    </row>
    <row r="560" spans="7:7" ht="14.4" x14ac:dyDescent="0.3">
      <c r="G560" s="25"/>
    </row>
    <row r="561" spans="7:7" ht="14.4" x14ac:dyDescent="0.3">
      <c r="G561" s="25"/>
    </row>
    <row r="562" spans="7:7" ht="14.4" x14ac:dyDescent="0.3">
      <c r="G562" s="25"/>
    </row>
    <row r="563" spans="7:7" ht="14.4" x14ac:dyDescent="0.3">
      <c r="G563" s="25"/>
    </row>
    <row r="564" spans="7:7" ht="14.4" x14ac:dyDescent="0.3">
      <c r="G564" s="25"/>
    </row>
    <row r="565" spans="7:7" ht="14.4" x14ac:dyDescent="0.3">
      <c r="G565" s="25"/>
    </row>
    <row r="566" spans="7:7" ht="14.4" x14ac:dyDescent="0.3">
      <c r="G566" s="25"/>
    </row>
    <row r="567" spans="7:7" ht="14.4" x14ac:dyDescent="0.3">
      <c r="G567" s="25"/>
    </row>
    <row r="568" spans="7:7" ht="14.4" x14ac:dyDescent="0.3">
      <c r="G568" s="25"/>
    </row>
    <row r="569" spans="7:7" ht="14.4" x14ac:dyDescent="0.3">
      <c r="G569" s="25"/>
    </row>
    <row r="570" spans="7:7" ht="14.4" x14ac:dyDescent="0.3">
      <c r="G570" s="25"/>
    </row>
    <row r="571" spans="7:7" ht="14.4" x14ac:dyDescent="0.3">
      <c r="G571" s="25"/>
    </row>
    <row r="572" spans="7:7" ht="14.4" x14ac:dyDescent="0.3">
      <c r="G572" s="25"/>
    </row>
    <row r="573" spans="7:7" ht="14.4" x14ac:dyDescent="0.3">
      <c r="G573" s="25"/>
    </row>
    <row r="574" spans="7:7" ht="14.4" x14ac:dyDescent="0.3">
      <c r="G574" s="25"/>
    </row>
    <row r="575" spans="7:7" ht="14.4" x14ac:dyDescent="0.3">
      <c r="G575" s="25"/>
    </row>
    <row r="576" spans="7:7" ht="14.4" x14ac:dyDescent="0.3">
      <c r="G576" s="25"/>
    </row>
    <row r="577" spans="7:7" ht="14.4" x14ac:dyDescent="0.3">
      <c r="G577" s="25"/>
    </row>
    <row r="578" spans="7:7" ht="14.4" x14ac:dyDescent="0.3">
      <c r="G578" s="25"/>
    </row>
    <row r="579" spans="7:7" ht="14.4" x14ac:dyDescent="0.3">
      <c r="G579" s="25"/>
    </row>
    <row r="580" spans="7:7" ht="14.4" x14ac:dyDescent="0.3">
      <c r="G580" s="25"/>
    </row>
    <row r="581" spans="7:7" ht="14.4" x14ac:dyDescent="0.3">
      <c r="G581" s="25"/>
    </row>
    <row r="582" spans="7:7" ht="14.4" x14ac:dyDescent="0.3">
      <c r="G582" s="25"/>
    </row>
    <row r="583" spans="7:7" ht="14.4" x14ac:dyDescent="0.3">
      <c r="G583" s="25"/>
    </row>
    <row r="584" spans="7:7" ht="14.4" x14ac:dyDescent="0.3">
      <c r="G584" s="25"/>
    </row>
    <row r="585" spans="7:7" ht="14.4" x14ac:dyDescent="0.3">
      <c r="G585" s="25"/>
    </row>
    <row r="586" spans="7:7" ht="14.4" x14ac:dyDescent="0.3">
      <c r="G586" s="25"/>
    </row>
    <row r="587" spans="7:7" ht="14.4" x14ac:dyDescent="0.3">
      <c r="G587" s="25"/>
    </row>
    <row r="588" spans="7:7" ht="14.4" x14ac:dyDescent="0.3">
      <c r="G588" s="25"/>
    </row>
    <row r="589" spans="7:7" ht="14.4" x14ac:dyDescent="0.3">
      <c r="G589" s="25"/>
    </row>
    <row r="590" spans="7:7" ht="14.4" x14ac:dyDescent="0.3">
      <c r="G590" s="25"/>
    </row>
    <row r="591" spans="7:7" ht="14.4" x14ac:dyDescent="0.3">
      <c r="G591" s="25"/>
    </row>
    <row r="592" spans="7:7" ht="14.4" x14ac:dyDescent="0.3">
      <c r="G592" s="25"/>
    </row>
    <row r="593" spans="7:7" ht="14.4" x14ac:dyDescent="0.3">
      <c r="G593" s="25"/>
    </row>
    <row r="594" spans="7:7" ht="14.4" x14ac:dyDescent="0.3">
      <c r="G594" s="25"/>
    </row>
    <row r="595" spans="7:7" ht="14.4" x14ac:dyDescent="0.3">
      <c r="G595" s="25"/>
    </row>
    <row r="596" spans="7:7" ht="14.4" x14ac:dyDescent="0.3">
      <c r="G596" s="25"/>
    </row>
    <row r="597" spans="7:7" ht="14.4" x14ac:dyDescent="0.3">
      <c r="G597" s="25"/>
    </row>
    <row r="598" spans="7:7" ht="14.4" x14ac:dyDescent="0.3">
      <c r="G598" s="25"/>
    </row>
    <row r="599" spans="7:7" ht="14.4" x14ac:dyDescent="0.3">
      <c r="G599" s="25"/>
    </row>
    <row r="600" spans="7:7" ht="14.4" x14ac:dyDescent="0.3">
      <c r="G600" s="25"/>
    </row>
    <row r="601" spans="7:7" ht="14.4" x14ac:dyDescent="0.3">
      <c r="G601" s="25"/>
    </row>
    <row r="602" spans="7:7" ht="14.4" x14ac:dyDescent="0.3">
      <c r="G602" s="25"/>
    </row>
    <row r="603" spans="7:7" ht="14.4" x14ac:dyDescent="0.3">
      <c r="G603" s="25"/>
    </row>
    <row r="604" spans="7:7" ht="14.4" x14ac:dyDescent="0.3">
      <c r="G604" s="25"/>
    </row>
    <row r="605" spans="7:7" ht="14.4" x14ac:dyDescent="0.3">
      <c r="G605" s="25"/>
    </row>
    <row r="606" spans="7:7" ht="14.4" x14ac:dyDescent="0.3">
      <c r="G606" s="25"/>
    </row>
    <row r="607" spans="7:7" ht="14.4" x14ac:dyDescent="0.3">
      <c r="G607" s="25"/>
    </row>
    <row r="608" spans="7:7" ht="14.4" x14ac:dyDescent="0.3">
      <c r="G608" s="25"/>
    </row>
    <row r="609" spans="7:7" ht="14.4" x14ac:dyDescent="0.3">
      <c r="G609" s="25"/>
    </row>
    <row r="610" spans="7:7" ht="14.4" x14ac:dyDescent="0.3">
      <c r="G610" s="25"/>
    </row>
    <row r="611" spans="7:7" ht="14.4" x14ac:dyDescent="0.3">
      <c r="G611" s="25"/>
    </row>
    <row r="612" spans="7:7" ht="14.4" x14ac:dyDescent="0.3">
      <c r="G612" s="25"/>
    </row>
    <row r="613" spans="7:7" ht="14.4" x14ac:dyDescent="0.3">
      <c r="G613" s="25"/>
    </row>
    <row r="614" spans="7:7" ht="14.4" x14ac:dyDescent="0.3">
      <c r="G614" s="25"/>
    </row>
    <row r="615" spans="7:7" ht="14.4" x14ac:dyDescent="0.3">
      <c r="G615" s="25"/>
    </row>
    <row r="616" spans="7:7" ht="14.4" x14ac:dyDescent="0.3">
      <c r="G616" s="25"/>
    </row>
    <row r="617" spans="7:7" ht="14.4" x14ac:dyDescent="0.3">
      <c r="G617" s="25"/>
    </row>
    <row r="618" spans="7:7" ht="14.4" x14ac:dyDescent="0.3">
      <c r="G618" s="25"/>
    </row>
    <row r="619" spans="7:7" ht="14.4" x14ac:dyDescent="0.3">
      <c r="G619" s="25"/>
    </row>
    <row r="620" spans="7:7" ht="14.4" x14ac:dyDescent="0.3">
      <c r="G620" s="25"/>
    </row>
    <row r="621" spans="7:7" ht="14.4" x14ac:dyDescent="0.3">
      <c r="G621" s="25"/>
    </row>
    <row r="622" spans="7:7" ht="14.4" x14ac:dyDescent="0.3">
      <c r="G622" s="25"/>
    </row>
    <row r="623" spans="7:7" ht="14.4" x14ac:dyDescent="0.3">
      <c r="G623" s="25"/>
    </row>
    <row r="624" spans="7:7" ht="14.4" x14ac:dyDescent="0.3">
      <c r="G624" s="25"/>
    </row>
    <row r="625" spans="7:7" ht="14.4" x14ac:dyDescent="0.3">
      <c r="G625" s="25"/>
    </row>
    <row r="626" spans="7:7" ht="14.4" x14ac:dyDescent="0.3">
      <c r="G626" s="25"/>
    </row>
    <row r="627" spans="7:7" ht="14.4" x14ac:dyDescent="0.3">
      <c r="G627" s="25"/>
    </row>
    <row r="628" spans="7:7" ht="14.4" x14ac:dyDescent="0.3">
      <c r="G628" s="25"/>
    </row>
    <row r="629" spans="7:7" ht="14.4" x14ac:dyDescent="0.3">
      <c r="G629" s="25"/>
    </row>
    <row r="630" spans="7:7" ht="14.4" x14ac:dyDescent="0.3">
      <c r="G630" s="25"/>
    </row>
    <row r="631" spans="7:7" ht="14.4" x14ac:dyDescent="0.3">
      <c r="G631" s="25"/>
    </row>
    <row r="632" spans="7:7" ht="14.4" x14ac:dyDescent="0.3">
      <c r="G632" s="25"/>
    </row>
    <row r="633" spans="7:7" ht="14.4" x14ac:dyDescent="0.3">
      <c r="G633" s="25"/>
    </row>
    <row r="634" spans="7:7" ht="14.4" x14ac:dyDescent="0.3">
      <c r="G634" s="25"/>
    </row>
    <row r="635" spans="7:7" ht="14.4" x14ac:dyDescent="0.3">
      <c r="G635" s="25"/>
    </row>
    <row r="636" spans="7:7" ht="14.4" x14ac:dyDescent="0.3">
      <c r="G636" s="25"/>
    </row>
    <row r="637" spans="7:7" ht="14.4" x14ac:dyDescent="0.3">
      <c r="G637" s="25"/>
    </row>
    <row r="638" spans="7:7" ht="14.4" x14ac:dyDescent="0.3">
      <c r="G638" s="25"/>
    </row>
    <row r="639" spans="7:7" ht="14.4" x14ac:dyDescent="0.3">
      <c r="G639" s="25"/>
    </row>
    <row r="640" spans="7:7" ht="14.4" x14ac:dyDescent="0.3">
      <c r="G640" s="25"/>
    </row>
    <row r="641" spans="7:7" ht="14.4" x14ac:dyDescent="0.3">
      <c r="G641" s="25"/>
    </row>
    <row r="642" spans="7:7" ht="14.4" x14ac:dyDescent="0.3">
      <c r="G642" s="25"/>
    </row>
    <row r="643" spans="7:7" ht="14.4" x14ac:dyDescent="0.3">
      <c r="G643" s="25"/>
    </row>
    <row r="644" spans="7:7" ht="14.4" x14ac:dyDescent="0.3">
      <c r="G644" s="25"/>
    </row>
    <row r="645" spans="7:7" ht="14.4" x14ac:dyDescent="0.3">
      <c r="G645" s="25"/>
    </row>
    <row r="646" spans="7:7" ht="14.4" x14ac:dyDescent="0.3">
      <c r="G646" s="25"/>
    </row>
    <row r="647" spans="7:7" ht="14.4" x14ac:dyDescent="0.3">
      <c r="G647" s="25"/>
    </row>
    <row r="648" spans="7:7" ht="14.4" x14ac:dyDescent="0.3">
      <c r="G648" s="25"/>
    </row>
    <row r="649" spans="7:7" ht="14.4" x14ac:dyDescent="0.3">
      <c r="G649" s="25"/>
    </row>
    <row r="650" spans="7:7" ht="14.4" x14ac:dyDescent="0.3">
      <c r="G650" s="25"/>
    </row>
    <row r="651" spans="7:7" ht="14.4" x14ac:dyDescent="0.3">
      <c r="G651" s="25"/>
    </row>
    <row r="652" spans="7:7" ht="14.4" x14ac:dyDescent="0.3">
      <c r="G652" s="25"/>
    </row>
    <row r="653" spans="7:7" ht="14.4" x14ac:dyDescent="0.3">
      <c r="G653" s="25"/>
    </row>
    <row r="654" spans="7:7" ht="14.4" x14ac:dyDescent="0.3">
      <c r="G654" s="25"/>
    </row>
    <row r="655" spans="7:7" ht="14.4" x14ac:dyDescent="0.3">
      <c r="G655" s="25"/>
    </row>
    <row r="656" spans="7:7" ht="14.4" x14ac:dyDescent="0.3">
      <c r="G656" s="25"/>
    </row>
    <row r="657" spans="7:7" ht="14.4" x14ac:dyDescent="0.3">
      <c r="G657" s="25"/>
    </row>
    <row r="658" spans="7:7" ht="14.4" x14ac:dyDescent="0.3">
      <c r="G658" s="25"/>
    </row>
    <row r="659" spans="7:7" ht="14.4" x14ac:dyDescent="0.3">
      <c r="G659" s="25"/>
    </row>
    <row r="660" spans="7:7" ht="14.4" x14ac:dyDescent="0.3">
      <c r="G660" s="25"/>
    </row>
    <row r="661" spans="7:7" ht="14.4" x14ac:dyDescent="0.3">
      <c r="G661" s="25"/>
    </row>
    <row r="662" spans="7:7" ht="14.4" x14ac:dyDescent="0.3">
      <c r="G662" s="25"/>
    </row>
    <row r="663" spans="7:7" ht="14.4" x14ac:dyDescent="0.3">
      <c r="G663" s="25"/>
    </row>
    <row r="664" spans="7:7" ht="14.4" x14ac:dyDescent="0.3">
      <c r="G664" s="25"/>
    </row>
    <row r="665" spans="7:7" ht="14.4" x14ac:dyDescent="0.3">
      <c r="G665" s="25"/>
    </row>
    <row r="666" spans="7:7" ht="14.4" x14ac:dyDescent="0.3">
      <c r="G666" s="25"/>
    </row>
    <row r="667" spans="7:7" ht="14.4" x14ac:dyDescent="0.3">
      <c r="G667" s="25"/>
    </row>
    <row r="668" spans="7:7" ht="14.4" x14ac:dyDescent="0.3">
      <c r="G668" s="25"/>
    </row>
    <row r="669" spans="7:7" ht="14.4" x14ac:dyDescent="0.3">
      <c r="G669" s="25"/>
    </row>
    <row r="670" spans="7:7" ht="14.4" x14ac:dyDescent="0.3">
      <c r="G670" s="25"/>
    </row>
    <row r="671" spans="7:7" ht="14.4" x14ac:dyDescent="0.3">
      <c r="G671" s="25"/>
    </row>
    <row r="672" spans="7:7" ht="14.4" x14ac:dyDescent="0.3">
      <c r="G672" s="25"/>
    </row>
    <row r="673" spans="7:7" ht="14.4" x14ac:dyDescent="0.3">
      <c r="G673" s="25"/>
    </row>
    <row r="674" spans="7:7" ht="14.4" x14ac:dyDescent="0.3">
      <c r="G674" s="25"/>
    </row>
    <row r="675" spans="7:7" ht="14.4" x14ac:dyDescent="0.3">
      <c r="G675" s="25"/>
    </row>
    <row r="676" spans="7:7" ht="14.4" x14ac:dyDescent="0.3">
      <c r="G676" s="25"/>
    </row>
    <row r="677" spans="7:7" ht="14.4" x14ac:dyDescent="0.3">
      <c r="G677" s="25"/>
    </row>
    <row r="678" spans="7:7" ht="14.4" x14ac:dyDescent="0.3">
      <c r="G678" s="25"/>
    </row>
    <row r="679" spans="7:7" ht="14.4" x14ac:dyDescent="0.3">
      <c r="G679" s="25"/>
    </row>
    <row r="680" spans="7:7" ht="14.4" x14ac:dyDescent="0.3">
      <c r="G680" s="25"/>
    </row>
    <row r="681" spans="7:7" ht="14.4" x14ac:dyDescent="0.3">
      <c r="G681" s="25"/>
    </row>
    <row r="682" spans="7:7" ht="14.4" x14ac:dyDescent="0.3">
      <c r="G682" s="25"/>
    </row>
    <row r="683" spans="7:7" ht="14.4" x14ac:dyDescent="0.3">
      <c r="G683" s="25"/>
    </row>
    <row r="684" spans="7:7" ht="14.4" x14ac:dyDescent="0.3">
      <c r="G684" s="25"/>
    </row>
    <row r="685" spans="7:7" ht="14.4" x14ac:dyDescent="0.3">
      <c r="G685" s="25"/>
    </row>
    <row r="686" spans="7:7" ht="14.4" x14ac:dyDescent="0.3">
      <c r="G686" s="25"/>
    </row>
    <row r="687" spans="7:7" ht="14.4" x14ac:dyDescent="0.3">
      <c r="G687" s="25"/>
    </row>
    <row r="688" spans="7:7" ht="14.4" x14ac:dyDescent="0.3">
      <c r="G688" s="25"/>
    </row>
    <row r="689" spans="7:7" ht="14.4" x14ac:dyDescent="0.3">
      <c r="G689" s="25"/>
    </row>
    <row r="690" spans="7:7" ht="14.4" x14ac:dyDescent="0.3">
      <c r="G690" s="25"/>
    </row>
    <row r="691" spans="7:7" ht="14.4" x14ac:dyDescent="0.3">
      <c r="G691" s="25"/>
    </row>
    <row r="692" spans="7:7" ht="14.4" x14ac:dyDescent="0.3">
      <c r="G692" s="25"/>
    </row>
    <row r="693" spans="7:7" ht="14.4" x14ac:dyDescent="0.3">
      <c r="G693" s="25"/>
    </row>
    <row r="694" spans="7:7" ht="14.4" x14ac:dyDescent="0.3">
      <c r="G694" s="25"/>
    </row>
    <row r="695" spans="7:7" ht="14.4" x14ac:dyDescent="0.3">
      <c r="G695" s="25"/>
    </row>
    <row r="696" spans="7:7" ht="14.4" x14ac:dyDescent="0.3">
      <c r="G696" s="25"/>
    </row>
    <row r="697" spans="7:7" ht="14.4" x14ac:dyDescent="0.3">
      <c r="G697" s="25"/>
    </row>
    <row r="698" spans="7:7" ht="14.4" x14ac:dyDescent="0.3">
      <c r="G698" s="25"/>
    </row>
    <row r="699" spans="7:7" ht="14.4" x14ac:dyDescent="0.3">
      <c r="G699" s="25"/>
    </row>
    <row r="700" spans="7:7" ht="14.4" x14ac:dyDescent="0.3">
      <c r="G700" s="25"/>
    </row>
    <row r="701" spans="7:7" ht="14.4" x14ac:dyDescent="0.3">
      <c r="G701" s="25"/>
    </row>
    <row r="702" spans="7:7" ht="14.4" x14ac:dyDescent="0.3">
      <c r="G702" s="25"/>
    </row>
    <row r="703" spans="7:7" ht="14.4" x14ac:dyDescent="0.3">
      <c r="G703" s="25"/>
    </row>
    <row r="704" spans="7:7" ht="14.4" x14ac:dyDescent="0.3">
      <c r="G704" s="25"/>
    </row>
    <row r="705" spans="7:7" ht="14.4" x14ac:dyDescent="0.3">
      <c r="G705" s="25"/>
    </row>
    <row r="706" spans="7:7" ht="14.4" x14ac:dyDescent="0.3">
      <c r="G706" s="25"/>
    </row>
    <row r="707" spans="7:7" ht="14.4" x14ac:dyDescent="0.3">
      <c r="G707" s="25"/>
    </row>
    <row r="708" spans="7:7" ht="14.4" x14ac:dyDescent="0.3">
      <c r="G708" s="25"/>
    </row>
    <row r="709" spans="7:7" ht="14.4" x14ac:dyDescent="0.3">
      <c r="G709" s="25"/>
    </row>
    <row r="710" spans="7:7" ht="14.4" x14ac:dyDescent="0.3">
      <c r="G710" s="25"/>
    </row>
    <row r="711" spans="7:7" ht="14.4" x14ac:dyDescent="0.3">
      <c r="G711" s="25"/>
    </row>
    <row r="712" spans="7:7" ht="14.4" x14ac:dyDescent="0.3">
      <c r="G712" s="25"/>
    </row>
    <row r="713" spans="7:7" ht="14.4" x14ac:dyDescent="0.3">
      <c r="G713" s="25"/>
    </row>
    <row r="714" spans="7:7" ht="14.4" x14ac:dyDescent="0.3">
      <c r="G714" s="25"/>
    </row>
    <row r="715" spans="7:7" ht="14.4" x14ac:dyDescent="0.3">
      <c r="G715" s="25"/>
    </row>
    <row r="716" spans="7:7" ht="14.4" x14ac:dyDescent="0.3">
      <c r="G716" s="25"/>
    </row>
    <row r="717" spans="7:7" ht="14.4" x14ac:dyDescent="0.3">
      <c r="G717" s="25"/>
    </row>
    <row r="718" spans="7:7" ht="14.4" x14ac:dyDescent="0.3">
      <c r="G718" s="25"/>
    </row>
    <row r="719" spans="7:7" ht="14.4" x14ac:dyDescent="0.3">
      <c r="G719" s="25"/>
    </row>
    <row r="720" spans="7:7" ht="14.4" x14ac:dyDescent="0.3">
      <c r="G720" s="25"/>
    </row>
    <row r="721" spans="7:7" ht="14.4" x14ac:dyDescent="0.3">
      <c r="G721" s="25"/>
    </row>
    <row r="722" spans="7:7" ht="14.4" x14ac:dyDescent="0.3">
      <c r="G722" s="25"/>
    </row>
    <row r="723" spans="7:7" ht="14.4" x14ac:dyDescent="0.3">
      <c r="G723" s="25"/>
    </row>
    <row r="724" spans="7:7" ht="14.4" x14ac:dyDescent="0.3">
      <c r="G724" s="25"/>
    </row>
    <row r="725" spans="7:7" ht="14.4" x14ac:dyDescent="0.3">
      <c r="G725" s="25"/>
    </row>
    <row r="726" spans="7:7" ht="14.4" x14ac:dyDescent="0.3">
      <c r="G726" s="25"/>
    </row>
    <row r="727" spans="7:7" ht="14.4" x14ac:dyDescent="0.3">
      <c r="G727" s="25"/>
    </row>
    <row r="728" spans="7:7" ht="14.4" x14ac:dyDescent="0.3">
      <c r="G728" s="25"/>
    </row>
    <row r="729" spans="7:7" ht="14.4" x14ac:dyDescent="0.3">
      <c r="G729" s="25"/>
    </row>
    <row r="730" spans="7:7" ht="14.4" x14ac:dyDescent="0.3">
      <c r="G730" s="25"/>
    </row>
    <row r="731" spans="7:7" ht="14.4" x14ac:dyDescent="0.3">
      <c r="G731" s="25"/>
    </row>
    <row r="732" spans="7:7" ht="14.4" x14ac:dyDescent="0.3">
      <c r="G732" s="25"/>
    </row>
    <row r="733" spans="7:7" ht="14.4" x14ac:dyDescent="0.3">
      <c r="G733" s="25"/>
    </row>
    <row r="734" spans="7:7" ht="14.4" x14ac:dyDescent="0.3">
      <c r="G734" s="25"/>
    </row>
    <row r="735" spans="7:7" ht="14.4" x14ac:dyDescent="0.3">
      <c r="G735" s="25"/>
    </row>
    <row r="736" spans="7:7" ht="14.4" x14ac:dyDescent="0.3">
      <c r="G736" s="25"/>
    </row>
    <row r="737" spans="7:7" ht="14.4" x14ac:dyDescent="0.3">
      <c r="G737" s="25"/>
    </row>
    <row r="738" spans="7:7" ht="14.4" x14ac:dyDescent="0.3">
      <c r="G738" s="25"/>
    </row>
    <row r="739" spans="7:7" ht="14.4" x14ac:dyDescent="0.3">
      <c r="G739" s="25"/>
    </row>
    <row r="740" spans="7:7" ht="14.4" x14ac:dyDescent="0.3">
      <c r="G740" s="25"/>
    </row>
    <row r="741" spans="7:7" ht="14.4" x14ac:dyDescent="0.3">
      <c r="G741" s="25"/>
    </row>
    <row r="742" spans="7:7" ht="14.4" x14ac:dyDescent="0.3">
      <c r="G742" s="25"/>
    </row>
    <row r="743" spans="7:7" ht="14.4" x14ac:dyDescent="0.3">
      <c r="G743" s="25"/>
    </row>
    <row r="744" spans="7:7" ht="14.4" x14ac:dyDescent="0.3">
      <c r="G744" s="25"/>
    </row>
    <row r="745" spans="7:7" ht="14.4" x14ac:dyDescent="0.3">
      <c r="G745" s="25"/>
    </row>
    <row r="746" spans="7:7" ht="14.4" x14ac:dyDescent="0.3">
      <c r="G746" s="25"/>
    </row>
    <row r="747" spans="7:7" ht="14.4" x14ac:dyDescent="0.3">
      <c r="G747" s="25"/>
    </row>
    <row r="748" spans="7:7" ht="14.4" x14ac:dyDescent="0.3">
      <c r="G748" s="25"/>
    </row>
    <row r="749" spans="7:7" ht="14.4" x14ac:dyDescent="0.3">
      <c r="G749" s="25"/>
    </row>
    <row r="750" spans="7:7" ht="14.4" x14ac:dyDescent="0.3">
      <c r="G750" s="25"/>
    </row>
    <row r="751" spans="7:7" ht="14.4" x14ac:dyDescent="0.3">
      <c r="G751" s="25"/>
    </row>
    <row r="752" spans="7:7" ht="14.4" x14ac:dyDescent="0.3">
      <c r="G752" s="25"/>
    </row>
    <row r="753" spans="7:7" ht="14.4" x14ac:dyDescent="0.3">
      <c r="G753" s="25"/>
    </row>
    <row r="754" spans="7:7" ht="14.4" x14ac:dyDescent="0.3">
      <c r="G754" s="25"/>
    </row>
    <row r="755" spans="7:7" ht="14.4" x14ac:dyDescent="0.3">
      <c r="G755" s="25"/>
    </row>
    <row r="756" spans="7:7" ht="14.4" x14ac:dyDescent="0.3">
      <c r="G756" s="25"/>
    </row>
    <row r="757" spans="7:7" ht="14.4" x14ac:dyDescent="0.3">
      <c r="G757" s="25"/>
    </row>
    <row r="758" spans="7:7" ht="14.4" x14ac:dyDescent="0.3">
      <c r="G758" s="25"/>
    </row>
    <row r="759" spans="7:7" ht="14.4" x14ac:dyDescent="0.3">
      <c r="G759" s="25"/>
    </row>
    <row r="760" spans="7:7" ht="14.4" x14ac:dyDescent="0.3">
      <c r="G760" s="25"/>
    </row>
    <row r="761" spans="7:7" ht="14.4" x14ac:dyDescent="0.3">
      <c r="G761" s="25"/>
    </row>
    <row r="762" spans="7:7" ht="14.4" x14ac:dyDescent="0.3">
      <c r="G762" s="25"/>
    </row>
    <row r="763" spans="7:7" ht="14.4" x14ac:dyDescent="0.3">
      <c r="G763" s="25"/>
    </row>
    <row r="764" spans="7:7" ht="14.4" x14ac:dyDescent="0.3">
      <c r="G764" s="25"/>
    </row>
    <row r="765" spans="7:7" ht="14.4" x14ac:dyDescent="0.3">
      <c r="G765" s="25"/>
    </row>
    <row r="766" spans="7:7" ht="14.4" x14ac:dyDescent="0.3">
      <c r="G766" s="25"/>
    </row>
    <row r="767" spans="7:7" ht="14.4" x14ac:dyDescent="0.3">
      <c r="G767" s="25"/>
    </row>
    <row r="768" spans="7:7" ht="14.4" x14ac:dyDescent="0.3">
      <c r="G768" s="25"/>
    </row>
    <row r="769" spans="7:7" ht="14.4" x14ac:dyDescent="0.3">
      <c r="G769" s="25"/>
    </row>
    <row r="770" spans="7:7" ht="14.4" x14ac:dyDescent="0.3">
      <c r="G770" s="25"/>
    </row>
    <row r="771" spans="7:7" ht="14.4" x14ac:dyDescent="0.3">
      <c r="G771" s="25"/>
    </row>
    <row r="772" spans="7:7" ht="14.4" x14ac:dyDescent="0.3">
      <c r="G772" s="25"/>
    </row>
    <row r="773" spans="7:7" ht="14.4" x14ac:dyDescent="0.3">
      <c r="G773" s="25"/>
    </row>
    <row r="774" spans="7:7" ht="14.4" x14ac:dyDescent="0.3">
      <c r="G774" s="25"/>
    </row>
    <row r="775" spans="7:7" ht="14.4" x14ac:dyDescent="0.3">
      <c r="G775" s="25"/>
    </row>
    <row r="776" spans="7:7" ht="14.4" x14ac:dyDescent="0.3">
      <c r="G776" s="25"/>
    </row>
    <row r="777" spans="7:7" ht="14.4" x14ac:dyDescent="0.3">
      <c r="G777" s="25"/>
    </row>
    <row r="778" spans="7:7" ht="14.4" x14ac:dyDescent="0.3">
      <c r="G778" s="25"/>
    </row>
    <row r="779" spans="7:7" ht="14.4" x14ac:dyDescent="0.3">
      <c r="G779" s="25"/>
    </row>
    <row r="780" spans="7:7" ht="14.4" x14ac:dyDescent="0.3">
      <c r="G780" s="25"/>
    </row>
    <row r="781" spans="7:7" ht="14.4" x14ac:dyDescent="0.3">
      <c r="G781" s="25"/>
    </row>
    <row r="782" spans="7:7" ht="14.4" x14ac:dyDescent="0.3">
      <c r="G782" s="25"/>
    </row>
    <row r="783" spans="7:7" ht="14.4" x14ac:dyDescent="0.3">
      <c r="G783" s="25"/>
    </row>
    <row r="784" spans="7:7" ht="14.4" x14ac:dyDescent="0.3">
      <c r="G784" s="25"/>
    </row>
    <row r="785" spans="7:7" ht="14.4" x14ac:dyDescent="0.3">
      <c r="G785" s="25"/>
    </row>
    <row r="786" spans="7:7" ht="14.4" x14ac:dyDescent="0.3">
      <c r="G786" s="25"/>
    </row>
    <row r="787" spans="7:7" ht="14.4" x14ac:dyDescent="0.3">
      <c r="G787" s="25"/>
    </row>
    <row r="788" spans="7:7" ht="14.4" x14ac:dyDescent="0.3">
      <c r="G788" s="25"/>
    </row>
    <row r="789" spans="7:7" ht="14.4" x14ac:dyDescent="0.3">
      <c r="G789" s="25"/>
    </row>
    <row r="790" spans="7:7" ht="14.4" x14ac:dyDescent="0.3">
      <c r="G790" s="25"/>
    </row>
    <row r="791" spans="7:7" ht="14.4" x14ac:dyDescent="0.3">
      <c r="G791" s="25"/>
    </row>
    <row r="792" spans="7:7" ht="14.4" x14ac:dyDescent="0.3">
      <c r="G792" s="25"/>
    </row>
    <row r="793" spans="7:7" ht="14.4" x14ac:dyDescent="0.3">
      <c r="G793" s="25"/>
    </row>
    <row r="794" spans="7:7" ht="14.4" x14ac:dyDescent="0.3">
      <c r="G794" s="25"/>
    </row>
    <row r="795" spans="7:7" ht="14.4" x14ac:dyDescent="0.3">
      <c r="G795" s="25"/>
    </row>
    <row r="796" spans="7:7" ht="14.4" x14ac:dyDescent="0.3">
      <c r="G796" s="25"/>
    </row>
    <row r="797" spans="7:7" ht="14.4" x14ac:dyDescent="0.3">
      <c r="G797" s="25"/>
    </row>
    <row r="798" spans="7:7" ht="14.4" x14ac:dyDescent="0.3">
      <c r="G798" s="25"/>
    </row>
    <row r="799" spans="7:7" ht="14.4" x14ac:dyDescent="0.3">
      <c r="G799" s="25"/>
    </row>
    <row r="800" spans="7:7" ht="14.4" x14ac:dyDescent="0.3">
      <c r="G800" s="25"/>
    </row>
    <row r="801" spans="7:7" ht="14.4" x14ac:dyDescent="0.3">
      <c r="G801" s="25"/>
    </row>
    <row r="802" spans="7:7" ht="14.4" x14ac:dyDescent="0.3">
      <c r="G802" s="25"/>
    </row>
    <row r="803" spans="7:7" ht="14.4" x14ac:dyDescent="0.3">
      <c r="G803" s="25"/>
    </row>
    <row r="804" spans="7:7" ht="14.4" x14ac:dyDescent="0.3">
      <c r="G804" s="25"/>
    </row>
    <row r="805" spans="7:7" ht="14.4" x14ac:dyDescent="0.3">
      <c r="G805" s="25"/>
    </row>
    <row r="806" spans="7:7" ht="14.4" x14ac:dyDescent="0.3">
      <c r="G806" s="25"/>
    </row>
    <row r="807" spans="7:7" ht="14.4" x14ac:dyDescent="0.3">
      <c r="G807" s="25"/>
    </row>
    <row r="808" spans="7:7" ht="14.4" x14ac:dyDescent="0.3">
      <c r="G808" s="25"/>
    </row>
    <row r="809" spans="7:7" ht="14.4" x14ac:dyDescent="0.3">
      <c r="G809" s="25"/>
    </row>
    <row r="810" spans="7:7" ht="14.4" x14ac:dyDescent="0.3">
      <c r="G810" s="25"/>
    </row>
    <row r="811" spans="7:7" ht="14.4" x14ac:dyDescent="0.3">
      <c r="G811" s="25"/>
    </row>
    <row r="812" spans="7:7" ht="14.4" x14ac:dyDescent="0.3">
      <c r="G812" s="25"/>
    </row>
    <row r="813" spans="7:7" ht="14.4" x14ac:dyDescent="0.3">
      <c r="G813" s="25"/>
    </row>
    <row r="814" spans="7:7" ht="14.4" x14ac:dyDescent="0.3">
      <c r="G814" s="25"/>
    </row>
    <row r="815" spans="7:7" ht="14.4" x14ac:dyDescent="0.3">
      <c r="G815" s="25"/>
    </row>
    <row r="816" spans="7:7" ht="14.4" x14ac:dyDescent="0.3">
      <c r="G816" s="25"/>
    </row>
    <row r="817" spans="7:7" ht="14.4" x14ac:dyDescent="0.3">
      <c r="G817" s="25"/>
    </row>
    <row r="818" spans="7:7" ht="14.4" x14ac:dyDescent="0.3">
      <c r="G818" s="25"/>
    </row>
    <row r="819" spans="7:7" ht="14.4" x14ac:dyDescent="0.3">
      <c r="G819" s="25"/>
    </row>
    <row r="820" spans="7:7" ht="14.4" x14ac:dyDescent="0.3">
      <c r="G820" s="25"/>
    </row>
    <row r="821" spans="7:7" ht="14.4" x14ac:dyDescent="0.3">
      <c r="G821" s="25"/>
    </row>
    <row r="822" spans="7:7" ht="14.4" x14ac:dyDescent="0.3">
      <c r="G822" s="25"/>
    </row>
    <row r="823" spans="7:7" ht="14.4" x14ac:dyDescent="0.3">
      <c r="G823" s="25"/>
    </row>
    <row r="824" spans="7:7" ht="14.4" x14ac:dyDescent="0.3">
      <c r="G824" s="25"/>
    </row>
    <row r="825" spans="7:7" ht="14.4" x14ac:dyDescent="0.3">
      <c r="G825" s="25"/>
    </row>
    <row r="826" spans="7:7" ht="14.4" x14ac:dyDescent="0.3">
      <c r="G826" s="25"/>
    </row>
    <row r="827" spans="7:7" ht="14.4" x14ac:dyDescent="0.3">
      <c r="G827" s="25"/>
    </row>
    <row r="828" spans="7:7" ht="14.4" x14ac:dyDescent="0.3">
      <c r="G828" s="25"/>
    </row>
    <row r="829" spans="7:7" ht="14.4" x14ac:dyDescent="0.3">
      <c r="G829" s="25"/>
    </row>
    <row r="830" spans="7:7" ht="14.4" x14ac:dyDescent="0.3">
      <c r="G830" s="25"/>
    </row>
    <row r="831" spans="7:7" ht="14.4" x14ac:dyDescent="0.3">
      <c r="G831" s="25"/>
    </row>
    <row r="832" spans="7:7" ht="14.4" x14ac:dyDescent="0.3">
      <c r="G832" s="25"/>
    </row>
    <row r="833" spans="7:7" ht="14.4" x14ac:dyDescent="0.3">
      <c r="G833" s="25"/>
    </row>
    <row r="834" spans="7:7" ht="14.4" x14ac:dyDescent="0.3">
      <c r="G834" s="25"/>
    </row>
    <row r="835" spans="7:7" ht="14.4" x14ac:dyDescent="0.3">
      <c r="G835" s="25"/>
    </row>
    <row r="836" spans="7:7" ht="14.4" x14ac:dyDescent="0.3">
      <c r="G836" s="25"/>
    </row>
    <row r="837" spans="7:7" ht="14.4" x14ac:dyDescent="0.3">
      <c r="G837" s="25"/>
    </row>
    <row r="838" spans="7:7" ht="14.4" x14ac:dyDescent="0.3">
      <c r="G838" s="25"/>
    </row>
    <row r="839" spans="7:7" ht="14.4" x14ac:dyDescent="0.3">
      <c r="G839" s="25"/>
    </row>
    <row r="840" spans="7:7" ht="14.4" x14ac:dyDescent="0.3">
      <c r="G840" s="25"/>
    </row>
    <row r="841" spans="7:7" ht="14.4" x14ac:dyDescent="0.3">
      <c r="G841" s="25"/>
    </row>
    <row r="842" spans="7:7" ht="14.4" x14ac:dyDescent="0.3">
      <c r="G842" s="25"/>
    </row>
    <row r="843" spans="7:7" ht="14.4" x14ac:dyDescent="0.3">
      <c r="G843" s="25"/>
    </row>
    <row r="844" spans="7:7" ht="14.4" x14ac:dyDescent="0.3">
      <c r="G844" s="25"/>
    </row>
    <row r="845" spans="7:7" ht="14.4" x14ac:dyDescent="0.3">
      <c r="G845" s="25"/>
    </row>
    <row r="846" spans="7:7" ht="14.4" x14ac:dyDescent="0.3">
      <c r="G846" s="25"/>
    </row>
    <row r="847" spans="7:7" ht="14.4" x14ac:dyDescent="0.3">
      <c r="G847" s="25"/>
    </row>
    <row r="848" spans="7:7" ht="14.4" x14ac:dyDescent="0.3">
      <c r="G848" s="25"/>
    </row>
    <row r="849" spans="7:7" ht="14.4" x14ac:dyDescent="0.3">
      <c r="G849" s="25"/>
    </row>
    <row r="850" spans="7:7" ht="14.4" x14ac:dyDescent="0.3">
      <c r="G850" s="25"/>
    </row>
    <row r="851" spans="7:7" ht="14.4" x14ac:dyDescent="0.3">
      <c r="G851" s="25"/>
    </row>
    <row r="852" spans="7:7" ht="14.4" x14ac:dyDescent="0.3">
      <c r="G852" s="25"/>
    </row>
    <row r="853" spans="7:7" ht="14.4" x14ac:dyDescent="0.3">
      <c r="G853" s="25"/>
    </row>
    <row r="854" spans="7:7" ht="14.4" x14ac:dyDescent="0.3">
      <c r="G854" s="25"/>
    </row>
    <row r="855" spans="7:7" ht="14.4" x14ac:dyDescent="0.3">
      <c r="G855" s="25"/>
    </row>
    <row r="856" spans="7:7" ht="14.4" x14ac:dyDescent="0.3">
      <c r="G856" s="25"/>
    </row>
    <row r="857" spans="7:7" ht="14.4" x14ac:dyDescent="0.3">
      <c r="G857" s="25"/>
    </row>
    <row r="858" spans="7:7" ht="14.4" x14ac:dyDescent="0.3">
      <c r="G858" s="25"/>
    </row>
    <row r="859" spans="7:7" ht="14.4" x14ac:dyDescent="0.3">
      <c r="G859" s="25"/>
    </row>
    <row r="860" spans="7:7" ht="14.4" x14ac:dyDescent="0.3">
      <c r="G860" s="25"/>
    </row>
    <row r="861" spans="7:7" ht="14.4" x14ac:dyDescent="0.3">
      <c r="G861" s="25"/>
    </row>
    <row r="862" spans="7:7" ht="14.4" x14ac:dyDescent="0.3">
      <c r="G862" s="25"/>
    </row>
    <row r="863" spans="7:7" ht="14.4" x14ac:dyDescent="0.3">
      <c r="G863" s="25"/>
    </row>
    <row r="864" spans="7:7" ht="14.4" x14ac:dyDescent="0.3">
      <c r="G864" s="25"/>
    </row>
    <row r="865" spans="7:7" ht="14.4" x14ac:dyDescent="0.3">
      <c r="G865" s="25"/>
    </row>
    <row r="866" spans="7:7" ht="14.4" x14ac:dyDescent="0.3">
      <c r="G866" s="25"/>
    </row>
    <row r="867" spans="7:7" ht="14.4" x14ac:dyDescent="0.3">
      <c r="G867" s="25"/>
    </row>
    <row r="868" spans="7:7" ht="14.4" x14ac:dyDescent="0.3">
      <c r="G868" s="25"/>
    </row>
    <row r="869" spans="7:7" ht="14.4" x14ac:dyDescent="0.3">
      <c r="G869" s="25"/>
    </row>
    <row r="870" spans="7:7" ht="14.4" x14ac:dyDescent="0.3">
      <c r="G870" s="25"/>
    </row>
    <row r="871" spans="7:7" ht="14.4" x14ac:dyDescent="0.3">
      <c r="G871" s="25"/>
    </row>
    <row r="872" spans="7:7" ht="14.4" x14ac:dyDescent="0.3">
      <c r="G872" s="25"/>
    </row>
    <row r="873" spans="7:7" ht="14.4" x14ac:dyDescent="0.3">
      <c r="G873" s="25"/>
    </row>
    <row r="874" spans="7:7" ht="14.4" x14ac:dyDescent="0.3">
      <c r="G874" s="25"/>
    </row>
    <row r="875" spans="7:7" ht="14.4" x14ac:dyDescent="0.3">
      <c r="G875" s="25"/>
    </row>
    <row r="876" spans="7:7" ht="14.4" x14ac:dyDescent="0.3">
      <c r="G876" s="25"/>
    </row>
    <row r="877" spans="7:7" ht="14.4" x14ac:dyDescent="0.3">
      <c r="G877" s="25"/>
    </row>
    <row r="878" spans="7:7" ht="14.4" x14ac:dyDescent="0.3">
      <c r="G878" s="25"/>
    </row>
    <row r="879" spans="7:7" ht="14.4" x14ac:dyDescent="0.3">
      <c r="G879" s="25"/>
    </row>
    <row r="880" spans="7:7" ht="14.4" x14ac:dyDescent="0.3">
      <c r="G880" s="25"/>
    </row>
    <row r="881" spans="7:7" ht="14.4" x14ac:dyDescent="0.3">
      <c r="G881" s="25"/>
    </row>
    <row r="882" spans="7:7" ht="14.4" x14ac:dyDescent="0.3">
      <c r="G882" s="25"/>
    </row>
    <row r="883" spans="7:7" ht="14.4" x14ac:dyDescent="0.3">
      <c r="G883" s="25"/>
    </row>
    <row r="884" spans="7:7" ht="14.4" x14ac:dyDescent="0.3">
      <c r="G884" s="25"/>
    </row>
    <row r="885" spans="7:7" ht="14.4" x14ac:dyDescent="0.3">
      <c r="G885" s="25"/>
    </row>
    <row r="886" spans="7:7" ht="14.4" x14ac:dyDescent="0.3">
      <c r="G886" s="25"/>
    </row>
    <row r="887" spans="7:7" ht="14.4" x14ac:dyDescent="0.3">
      <c r="G887" s="25"/>
    </row>
    <row r="888" spans="7:7" ht="14.4" x14ac:dyDescent="0.3">
      <c r="G888" s="25"/>
    </row>
    <row r="889" spans="7:7" ht="14.4" x14ac:dyDescent="0.3">
      <c r="G889" s="25"/>
    </row>
    <row r="890" spans="7:7" ht="14.4" x14ac:dyDescent="0.3">
      <c r="G890" s="25"/>
    </row>
    <row r="891" spans="7:7" ht="14.4" x14ac:dyDescent="0.3">
      <c r="G891" s="25"/>
    </row>
    <row r="892" spans="7:7" ht="14.4" x14ac:dyDescent="0.3">
      <c r="G892" s="25"/>
    </row>
    <row r="893" spans="7:7" ht="14.4" x14ac:dyDescent="0.3">
      <c r="G893" s="25"/>
    </row>
    <row r="894" spans="7:7" ht="14.4" x14ac:dyDescent="0.3">
      <c r="G894" s="25"/>
    </row>
    <row r="895" spans="7:7" ht="14.4" x14ac:dyDescent="0.3">
      <c r="G895" s="25"/>
    </row>
    <row r="896" spans="7:7" ht="14.4" x14ac:dyDescent="0.3">
      <c r="G896" s="25"/>
    </row>
    <row r="897" spans="7:7" ht="14.4" x14ac:dyDescent="0.3">
      <c r="G897" s="25"/>
    </row>
    <row r="898" spans="7:7" ht="14.4" x14ac:dyDescent="0.3">
      <c r="G898" s="25"/>
    </row>
    <row r="899" spans="7:7" ht="14.4" x14ac:dyDescent="0.3">
      <c r="G899" s="25"/>
    </row>
    <row r="900" spans="7:7" ht="14.4" x14ac:dyDescent="0.3">
      <c r="G900" s="25"/>
    </row>
    <row r="901" spans="7:7" ht="14.4" x14ac:dyDescent="0.3">
      <c r="G901" s="25"/>
    </row>
    <row r="902" spans="7:7" ht="14.4" x14ac:dyDescent="0.3">
      <c r="G902" s="25"/>
    </row>
    <row r="903" spans="7:7" ht="14.4" x14ac:dyDescent="0.3">
      <c r="G903" s="25"/>
    </row>
    <row r="904" spans="7:7" ht="14.4" x14ac:dyDescent="0.3">
      <c r="G904" s="25"/>
    </row>
    <row r="905" spans="7:7" ht="14.4" x14ac:dyDescent="0.3">
      <c r="G905" s="25"/>
    </row>
    <row r="906" spans="7:7" ht="14.4" x14ac:dyDescent="0.3">
      <c r="G906" s="25"/>
    </row>
    <row r="907" spans="7:7" ht="14.4" x14ac:dyDescent="0.3">
      <c r="G907" s="25"/>
    </row>
    <row r="908" spans="7:7" ht="14.4" x14ac:dyDescent="0.3">
      <c r="G908" s="25"/>
    </row>
    <row r="909" spans="7:7" ht="14.4" x14ac:dyDescent="0.3">
      <c r="G909" s="25"/>
    </row>
    <row r="910" spans="7:7" ht="14.4" x14ac:dyDescent="0.3">
      <c r="G910" s="25"/>
    </row>
    <row r="911" spans="7:7" ht="14.4" x14ac:dyDescent="0.3">
      <c r="G911" s="25"/>
    </row>
    <row r="912" spans="7:7" ht="14.4" x14ac:dyDescent="0.3">
      <c r="G912" s="25"/>
    </row>
    <row r="913" spans="7:7" ht="14.4" x14ac:dyDescent="0.3">
      <c r="G913" s="25"/>
    </row>
    <row r="914" spans="7:7" ht="14.4" x14ac:dyDescent="0.3">
      <c r="G914" s="25"/>
    </row>
    <row r="915" spans="7:7" ht="14.4" x14ac:dyDescent="0.3">
      <c r="G915" s="25"/>
    </row>
    <row r="916" spans="7:7" ht="14.4" x14ac:dyDescent="0.3">
      <c r="G916" s="25"/>
    </row>
    <row r="917" spans="7:7" ht="14.4" x14ac:dyDescent="0.3">
      <c r="G917" s="25"/>
    </row>
    <row r="918" spans="7:7" ht="14.4" x14ac:dyDescent="0.3">
      <c r="G918" s="25"/>
    </row>
    <row r="919" spans="7:7" ht="14.4" x14ac:dyDescent="0.3">
      <c r="G919" s="25"/>
    </row>
    <row r="920" spans="7:7" ht="14.4" x14ac:dyDescent="0.3">
      <c r="G920" s="25"/>
    </row>
    <row r="921" spans="7:7" ht="14.4" x14ac:dyDescent="0.3">
      <c r="G921" s="25"/>
    </row>
    <row r="922" spans="7:7" ht="14.4" x14ac:dyDescent="0.3">
      <c r="G922" s="25"/>
    </row>
    <row r="923" spans="7:7" ht="14.4" x14ac:dyDescent="0.3">
      <c r="G923" s="25"/>
    </row>
    <row r="924" spans="7:7" ht="14.4" x14ac:dyDescent="0.3">
      <c r="G924" s="25"/>
    </row>
    <row r="925" spans="7:7" ht="14.4" x14ac:dyDescent="0.3">
      <c r="G925" s="25"/>
    </row>
    <row r="926" spans="7:7" ht="14.4" x14ac:dyDescent="0.3">
      <c r="G926" s="25"/>
    </row>
    <row r="927" spans="7:7" ht="14.4" x14ac:dyDescent="0.3">
      <c r="G927" s="25"/>
    </row>
    <row r="928" spans="7:7" ht="14.4" x14ac:dyDescent="0.3">
      <c r="G928" s="25"/>
    </row>
    <row r="929" spans="7:7" ht="14.4" x14ac:dyDescent="0.3">
      <c r="G929" s="25"/>
    </row>
    <row r="930" spans="7:7" ht="14.4" x14ac:dyDescent="0.3">
      <c r="G930" s="25"/>
    </row>
    <row r="931" spans="7:7" ht="14.4" x14ac:dyDescent="0.3">
      <c r="G931" s="25"/>
    </row>
    <row r="932" spans="7:7" ht="14.4" x14ac:dyDescent="0.3">
      <c r="G932" s="25"/>
    </row>
    <row r="933" spans="7:7" ht="14.4" x14ac:dyDescent="0.3">
      <c r="G933" s="25"/>
    </row>
    <row r="934" spans="7:7" ht="14.4" x14ac:dyDescent="0.3">
      <c r="G934" s="25"/>
    </row>
    <row r="935" spans="7:7" ht="14.4" x14ac:dyDescent="0.3">
      <c r="G935" s="25"/>
    </row>
    <row r="936" spans="7:7" ht="14.4" x14ac:dyDescent="0.3">
      <c r="G936" s="25"/>
    </row>
    <row r="937" spans="7:7" ht="14.4" x14ac:dyDescent="0.3">
      <c r="G937" s="25"/>
    </row>
    <row r="938" spans="7:7" ht="14.4" x14ac:dyDescent="0.3">
      <c r="G938" s="25"/>
    </row>
    <row r="939" spans="7:7" ht="14.4" x14ac:dyDescent="0.3">
      <c r="G939" s="25"/>
    </row>
    <row r="940" spans="7:7" ht="14.4" x14ac:dyDescent="0.3">
      <c r="G940" s="25"/>
    </row>
    <row r="941" spans="7:7" ht="14.4" x14ac:dyDescent="0.3">
      <c r="G941" s="25"/>
    </row>
    <row r="942" spans="7:7" ht="14.4" x14ac:dyDescent="0.3">
      <c r="G942" s="25"/>
    </row>
    <row r="943" spans="7:7" ht="14.4" x14ac:dyDescent="0.3">
      <c r="G943" s="25"/>
    </row>
    <row r="944" spans="7:7" ht="14.4" x14ac:dyDescent="0.3">
      <c r="G944" s="25"/>
    </row>
    <row r="945" spans="7:7" ht="14.4" x14ac:dyDescent="0.3">
      <c r="G945" s="25"/>
    </row>
    <row r="946" spans="7:7" ht="14.4" x14ac:dyDescent="0.3">
      <c r="G946" s="25"/>
    </row>
    <row r="947" spans="7:7" ht="14.4" x14ac:dyDescent="0.3">
      <c r="G947" s="25"/>
    </row>
    <row r="948" spans="7:7" ht="14.4" x14ac:dyDescent="0.3">
      <c r="G948" s="25"/>
    </row>
    <row r="949" spans="7:7" ht="14.4" x14ac:dyDescent="0.3">
      <c r="G949" s="25"/>
    </row>
    <row r="950" spans="7:7" ht="14.4" x14ac:dyDescent="0.3">
      <c r="G950" s="25"/>
    </row>
    <row r="951" spans="7:7" ht="14.4" x14ac:dyDescent="0.3">
      <c r="G951" s="25"/>
    </row>
    <row r="952" spans="7:7" ht="14.4" x14ac:dyDescent="0.3">
      <c r="G952" s="25"/>
    </row>
    <row r="953" spans="7:7" ht="14.4" x14ac:dyDescent="0.3">
      <c r="G953" s="25"/>
    </row>
    <row r="954" spans="7:7" ht="14.4" x14ac:dyDescent="0.3">
      <c r="G954" s="25"/>
    </row>
    <row r="955" spans="7:7" ht="14.4" x14ac:dyDescent="0.3">
      <c r="G955" s="25"/>
    </row>
    <row r="956" spans="7:7" ht="14.4" x14ac:dyDescent="0.3">
      <c r="G956" s="25"/>
    </row>
    <row r="957" spans="7:7" ht="14.4" x14ac:dyDescent="0.3">
      <c r="G957" s="25"/>
    </row>
    <row r="958" spans="7:7" ht="14.4" x14ac:dyDescent="0.3">
      <c r="G958" s="25"/>
    </row>
    <row r="959" spans="7:7" ht="14.4" x14ac:dyDescent="0.3">
      <c r="G959" s="25"/>
    </row>
    <row r="960" spans="7:7" ht="14.4" x14ac:dyDescent="0.3">
      <c r="G960" s="25"/>
    </row>
    <row r="961" spans="7:7" ht="14.4" x14ac:dyDescent="0.3">
      <c r="G961" s="25"/>
    </row>
    <row r="962" spans="7:7" ht="14.4" x14ac:dyDescent="0.3">
      <c r="G962" s="25"/>
    </row>
    <row r="963" spans="7:7" ht="14.4" x14ac:dyDescent="0.3">
      <c r="G963" s="25"/>
    </row>
    <row r="964" spans="7:7" ht="14.4" x14ac:dyDescent="0.3">
      <c r="G964" s="25"/>
    </row>
    <row r="965" spans="7:7" ht="14.4" x14ac:dyDescent="0.3">
      <c r="G965" s="25"/>
    </row>
    <row r="966" spans="7:7" ht="14.4" x14ac:dyDescent="0.3">
      <c r="G966" s="25"/>
    </row>
    <row r="967" spans="7:7" ht="14.4" x14ac:dyDescent="0.3">
      <c r="G967" s="25"/>
    </row>
    <row r="968" spans="7:7" ht="14.4" x14ac:dyDescent="0.3">
      <c r="G968" s="25"/>
    </row>
    <row r="969" spans="7:7" ht="14.4" x14ac:dyDescent="0.3">
      <c r="G969" s="25"/>
    </row>
    <row r="970" spans="7:7" ht="14.4" x14ac:dyDescent="0.3">
      <c r="G970" s="25"/>
    </row>
    <row r="971" spans="7:7" ht="14.4" x14ac:dyDescent="0.3">
      <c r="G971" s="25"/>
    </row>
    <row r="972" spans="7:7" ht="14.4" x14ac:dyDescent="0.3">
      <c r="G972" s="25"/>
    </row>
    <row r="973" spans="7:7" ht="14.4" x14ac:dyDescent="0.3">
      <c r="G973" s="25"/>
    </row>
    <row r="974" spans="7:7" ht="14.4" x14ac:dyDescent="0.3">
      <c r="G974" s="25"/>
    </row>
    <row r="975" spans="7:7" ht="14.4" x14ac:dyDescent="0.3">
      <c r="G975" s="25"/>
    </row>
    <row r="976" spans="7:7" ht="14.4" x14ac:dyDescent="0.3">
      <c r="G976" s="25"/>
    </row>
    <row r="977" spans="7:7" ht="14.4" x14ac:dyDescent="0.3">
      <c r="G977" s="25"/>
    </row>
    <row r="978" spans="7:7" ht="14.4" x14ac:dyDescent="0.3">
      <c r="G978" s="25"/>
    </row>
    <row r="979" spans="7:7" ht="14.4" x14ac:dyDescent="0.3">
      <c r="G979" s="25"/>
    </row>
    <row r="980" spans="7:7" ht="14.4" x14ac:dyDescent="0.3">
      <c r="G980" s="25"/>
    </row>
    <row r="981" spans="7:7" ht="14.4" x14ac:dyDescent="0.3">
      <c r="G981" s="25"/>
    </row>
    <row r="982" spans="7:7" ht="14.4" x14ac:dyDescent="0.3">
      <c r="G982" s="25"/>
    </row>
    <row r="983" spans="7:7" ht="14.4" x14ac:dyDescent="0.3">
      <c r="G983" s="25"/>
    </row>
    <row r="984" spans="7:7" ht="14.4" x14ac:dyDescent="0.3">
      <c r="G984" s="25"/>
    </row>
    <row r="985" spans="7:7" ht="14.4" x14ac:dyDescent="0.3">
      <c r="G985" s="25"/>
    </row>
    <row r="986" spans="7:7" ht="14.4" x14ac:dyDescent="0.3">
      <c r="G986" s="25"/>
    </row>
    <row r="987" spans="7:7" ht="14.4" x14ac:dyDescent="0.3">
      <c r="G987" s="25"/>
    </row>
    <row r="988" spans="7:7" ht="14.4" x14ac:dyDescent="0.3">
      <c r="G988" s="25"/>
    </row>
    <row r="989" spans="7:7" ht="14.4" x14ac:dyDescent="0.3">
      <c r="G989" s="25"/>
    </row>
    <row r="990" spans="7:7" ht="14.4" x14ac:dyDescent="0.3">
      <c r="G990" s="25"/>
    </row>
    <row r="991" spans="7:7" ht="14.4" x14ac:dyDescent="0.3">
      <c r="G991" s="25"/>
    </row>
    <row r="992" spans="7:7" ht="14.4" x14ac:dyDescent="0.3">
      <c r="G992" s="25"/>
    </row>
    <row r="993" spans="7:7" ht="14.4" x14ac:dyDescent="0.3">
      <c r="G993" s="25"/>
    </row>
    <row r="994" spans="7:7" ht="14.4" x14ac:dyDescent="0.3">
      <c r="G994" s="25"/>
    </row>
    <row r="995" spans="7:7" ht="14.4" x14ac:dyDescent="0.3">
      <c r="G995" s="25"/>
    </row>
    <row r="996" spans="7:7" ht="14.4" x14ac:dyDescent="0.3">
      <c r="G996" s="25"/>
    </row>
    <row r="997" spans="7:7" ht="14.4" x14ac:dyDescent="0.3">
      <c r="G997" s="25"/>
    </row>
    <row r="998" spans="7:7" ht="14.4" x14ac:dyDescent="0.3">
      <c r="G998" s="25"/>
    </row>
    <row r="999" spans="7:7" ht="14.4" x14ac:dyDescent="0.3">
      <c r="G999" s="25"/>
    </row>
    <row r="1000" spans="7:7" ht="14.4" x14ac:dyDescent="0.3">
      <c r="G1000" s="25"/>
    </row>
    <row r="1001" spans="7:7" ht="14.4" x14ac:dyDescent="0.3">
      <c r="G1001" s="25"/>
    </row>
    <row r="1002" spans="7:7" ht="14.4" x14ac:dyDescent="0.3">
      <c r="G1002" s="25"/>
    </row>
    <row r="1003" spans="7:7" ht="14.4" x14ac:dyDescent="0.3">
      <c r="G1003" s="25"/>
    </row>
    <row r="1004" spans="7:7" ht="14.4" x14ac:dyDescent="0.3">
      <c r="G1004" s="25"/>
    </row>
    <row r="1005" spans="7:7" ht="14.4" x14ac:dyDescent="0.3">
      <c r="G1005" s="25"/>
    </row>
    <row r="1006" spans="7:7" ht="14.4" x14ac:dyDescent="0.3">
      <c r="G1006" s="25"/>
    </row>
    <row r="1007" spans="7:7" ht="14.4" x14ac:dyDescent="0.3">
      <c r="G1007" s="25"/>
    </row>
    <row r="1008" spans="7:7" ht="14.4" x14ac:dyDescent="0.3">
      <c r="G1008" s="25"/>
    </row>
    <row r="1009" spans="7:7" ht="14.4" x14ac:dyDescent="0.3">
      <c r="G1009" s="25"/>
    </row>
    <row r="1010" spans="7:7" ht="14.4" x14ac:dyDescent="0.3">
      <c r="G1010" s="25"/>
    </row>
    <row r="1011" spans="7:7" ht="14.4" x14ac:dyDescent="0.3">
      <c r="G1011" s="25"/>
    </row>
    <row r="1012" spans="7:7" ht="14.4" x14ac:dyDescent="0.3">
      <c r="G1012" s="25"/>
    </row>
    <row r="1013" spans="7:7" ht="14.4" x14ac:dyDescent="0.3">
      <c r="G1013" s="25"/>
    </row>
    <row r="1014" spans="7:7" ht="14.4" x14ac:dyDescent="0.3">
      <c r="G1014" s="25"/>
    </row>
    <row r="1015" spans="7:7" ht="14.4" x14ac:dyDescent="0.3">
      <c r="G1015" s="25"/>
    </row>
    <row r="1016" spans="7:7" ht="14.4" x14ac:dyDescent="0.3">
      <c r="G1016" s="25"/>
    </row>
    <row r="1017" spans="7:7" ht="14.4" x14ac:dyDescent="0.3">
      <c r="G1017" s="25"/>
    </row>
    <row r="1018" spans="7:7" ht="14.4" x14ac:dyDescent="0.3">
      <c r="G1018" s="25"/>
    </row>
  </sheetData>
  <mergeCells count="72">
    <mergeCell ref="I57:I58"/>
    <mergeCell ref="J57:J58"/>
    <mergeCell ref="H41:H42"/>
    <mergeCell ref="I41:I42"/>
    <mergeCell ref="J41:J42"/>
    <mergeCell ref="A34:A38"/>
    <mergeCell ref="B38:H38"/>
    <mergeCell ref="A41:A47"/>
    <mergeCell ref="D41:D42"/>
    <mergeCell ref="E41:E42"/>
    <mergeCell ref="F41:F42"/>
    <mergeCell ref="G41:G42"/>
    <mergeCell ref="H19:H20"/>
    <mergeCell ref="I19:I20"/>
    <mergeCell ref="J19:J20"/>
    <mergeCell ref="A13:A16"/>
    <mergeCell ref="B16:H16"/>
    <mergeCell ref="A19:A31"/>
    <mergeCell ref="D19:D20"/>
    <mergeCell ref="E19:E20"/>
    <mergeCell ref="F19:F20"/>
    <mergeCell ref="G19:G20"/>
    <mergeCell ref="I5:I6"/>
    <mergeCell ref="J5:J6"/>
    <mergeCell ref="B2:I2"/>
    <mergeCell ref="A5:A11"/>
    <mergeCell ref="D5:D6"/>
    <mergeCell ref="E5:E6"/>
    <mergeCell ref="F5:F6"/>
    <mergeCell ref="G5:G6"/>
    <mergeCell ref="H5:H6"/>
    <mergeCell ref="B141:H141"/>
    <mergeCell ref="A108:A111"/>
    <mergeCell ref="B111:H111"/>
    <mergeCell ref="A114:A123"/>
    <mergeCell ref="D114:D115"/>
    <mergeCell ref="E114:E115"/>
    <mergeCell ref="F114:F115"/>
    <mergeCell ref="G114:G115"/>
    <mergeCell ref="H114:H115"/>
    <mergeCell ref="I114:I115"/>
    <mergeCell ref="J114:J115"/>
    <mergeCell ref="A127:A130"/>
    <mergeCell ref="B130:H130"/>
    <mergeCell ref="H96:H97"/>
    <mergeCell ref="I96:I97"/>
    <mergeCell ref="J96:J97"/>
    <mergeCell ref="A90:A93"/>
    <mergeCell ref="B93:H93"/>
    <mergeCell ref="A96:A106"/>
    <mergeCell ref="D96:D97"/>
    <mergeCell ref="E96:E97"/>
    <mergeCell ref="F96:F97"/>
    <mergeCell ref="G96:G97"/>
    <mergeCell ref="H78:H79"/>
    <mergeCell ref="I78:I79"/>
    <mergeCell ref="J78:J79"/>
    <mergeCell ref="A71:A75"/>
    <mergeCell ref="B75:H75"/>
    <mergeCell ref="A78:A88"/>
    <mergeCell ref="D78:D79"/>
    <mergeCell ref="E78:E79"/>
    <mergeCell ref="F78:F79"/>
    <mergeCell ref="G78:G79"/>
    <mergeCell ref="A50:A54"/>
    <mergeCell ref="B54:H54"/>
    <mergeCell ref="A57:A69"/>
    <mergeCell ref="D57:D58"/>
    <mergeCell ref="E57:E58"/>
    <mergeCell ref="F57:F58"/>
    <mergeCell ref="G57:G58"/>
    <mergeCell ref="H57:H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50"/>
  <sheetViews>
    <sheetView topLeftCell="A34" zoomScale="80" zoomScaleNormal="80" workbookViewId="0">
      <selection sqref="A1:A2"/>
    </sheetView>
  </sheetViews>
  <sheetFormatPr baseColWidth="10" defaultColWidth="14.44140625" defaultRowHeight="15" customHeight="1" x14ac:dyDescent="0.3"/>
  <cols>
    <col min="1" max="1" width="7.44140625" customWidth="1"/>
    <col min="3" max="3" width="37.33203125" customWidth="1"/>
    <col min="4" max="4" width="31.33203125" customWidth="1"/>
    <col min="9" max="9" width="19" customWidth="1"/>
    <col min="10" max="10" width="16.88671875" customWidth="1"/>
  </cols>
  <sheetData>
    <row r="1" spans="1:10" ht="14.4" x14ac:dyDescent="0.3">
      <c r="A1" s="220" t="s">
        <v>120</v>
      </c>
      <c r="B1" s="220" t="s">
        <v>1</v>
      </c>
      <c r="C1" s="220" t="s">
        <v>2</v>
      </c>
      <c r="D1" s="220" t="s">
        <v>3</v>
      </c>
      <c r="E1" s="220" t="s">
        <v>4</v>
      </c>
      <c r="F1" s="220" t="s">
        <v>5</v>
      </c>
      <c r="G1" s="220" t="s">
        <v>6</v>
      </c>
      <c r="H1" s="220" t="s">
        <v>7</v>
      </c>
      <c r="I1" s="220" t="s">
        <v>8</v>
      </c>
      <c r="J1" s="220" t="s">
        <v>9</v>
      </c>
    </row>
    <row r="2" spans="1:10" ht="14.4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4.4" x14ac:dyDescent="0.3">
      <c r="A3" s="284" t="s">
        <v>59</v>
      </c>
      <c r="B3" s="252" t="s">
        <v>60</v>
      </c>
      <c r="C3" s="20" t="s">
        <v>61</v>
      </c>
      <c r="D3" s="5"/>
      <c r="E3" s="5" t="s">
        <v>13</v>
      </c>
      <c r="F3" s="5">
        <v>1</v>
      </c>
      <c r="G3" s="1"/>
      <c r="H3" s="8">
        <v>2200000</v>
      </c>
      <c r="I3" s="6">
        <f t="shared" ref="I3:I6" si="0">F3*H3</f>
        <v>2200000</v>
      </c>
      <c r="J3" s="45"/>
    </row>
    <row r="4" spans="1:10" ht="14.4" x14ac:dyDescent="0.3">
      <c r="A4" s="226"/>
      <c r="B4" s="224"/>
      <c r="C4" s="20" t="s">
        <v>62</v>
      </c>
      <c r="D4" s="5"/>
      <c r="E4" s="5" t="s">
        <v>16</v>
      </c>
      <c r="F4" s="5">
        <v>100</v>
      </c>
      <c r="G4" s="7"/>
      <c r="H4" s="8">
        <v>4000</v>
      </c>
      <c r="I4" s="6">
        <f t="shared" si="0"/>
        <v>400000</v>
      </c>
      <c r="J4" s="44" t="s">
        <v>35</v>
      </c>
    </row>
    <row r="5" spans="1:10" ht="14.4" x14ac:dyDescent="0.3">
      <c r="A5" s="226"/>
      <c r="B5" s="224"/>
      <c r="C5" s="20" t="s">
        <v>63</v>
      </c>
      <c r="D5" s="5"/>
      <c r="E5" s="5" t="s">
        <v>16</v>
      </c>
      <c r="F5" s="5">
        <v>30</v>
      </c>
      <c r="G5" s="7"/>
      <c r="H5" s="8">
        <v>9000</v>
      </c>
      <c r="I5" s="6">
        <f t="shared" si="0"/>
        <v>270000</v>
      </c>
      <c r="J5" s="44" t="s">
        <v>35</v>
      </c>
    </row>
    <row r="6" spans="1:10" ht="14.4" x14ac:dyDescent="0.3">
      <c r="A6" s="226"/>
      <c r="B6" s="224"/>
      <c r="C6" s="20" t="s">
        <v>64</v>
      </c>
      <c r="D6" s="5"/>
      <c r="E6" s="5" t="s">
        <v>16</v>
      </c>
      <c r="F6" s="5">
        <v>20</v>
      </c>
      <c r="G6" s="7"/>
      <c r="H6" s="8">
        <v>7000</v>
      </c>
      <c r="I6" s="6">
        <f t="shared" si="0"/>
        <v>140000</v>
      </c>
      <c r="J6" s="52" t="s">
        <v>35</v>
      </c>
    </row>
    <row r="7" spans="1:10" ht="14.4" x14ac:dyDescent="0.3">
      <c r="A7" s="226"/>
      <c r="B7" s="224"/>
      <c r="C7" s="9"/>
      <c r="D7" s="12"/>
      <c r="E7" s="12"/>
      <c r="F7" s="12"/>
      <c r="G7" s="13"/>
      <c r="H7" s="14"/>
      <c r="I7" s="36"/>
      <c r="J7" s="51"/>
    </row>
    <row r="8" spans="1:10" ht="14.4" x14ac:dyDescent="0.3">
      <c r="A8" s="226"/>
      <c r="B8" s="224"/>
      <c r="C8" s="20" t="s">
        <v>40</v>
      </c>
      <c r="D8" s="5"/>
      <c r="E8" s="5" t="s">
        <v>13</v>
      </c>
      <c r="F8" s="5">
        <v>1</v>
      </c>
      <c r="G8" s="1"/>
      <c r="H8" s="8">
        <v>150000</v>
      </c>
      <c r="I8" s="6">
        <f t="shared" ref="I8:I9" si="1">F8*H8</f>
        <v>150000</v>
      </c>
      <c r="J8" s="45"/>
    </row>
    <row r="9" spans="1:10" ht="14.4" x14ac:dyDescent="0.3">
      <c r="A9" s="226"/>
      <c r="B9" s="224"/>
      <c r="C9" s="20" t="s">
        <v>121</v>
      </c>
      <c r="D9" s="5"/>
      <c r="E9" s="5" t="s">
        <v>16</v>
      </c>
      <c r="F9" s="5">
        <v>2</v>
      </c>
      <c r="G9" s="7"/>
      <c r="H9" s="8">
        <v>250000</v>
      </c>
      <c r="I9" s="6">
        <f t="shared" si="1"/>
        <v>500000</v>
      </c>
      <c r="J9" s="45"/>
    </row>
    <row r="10" spans="1:10" ht="14.4" x14ac:dyDescent="0.3">
      <c r="A10" s="226"/>
      <c r="B10" s="287"/>
      <c r="C10" s="235" t="s">
        <v>66</v>
      </c>
      <c r="D10" s="230"/>
      <c r="E10" s="230"/>
      <c r="F10" s="230"/>
      <c r="G10" s="230"/>
      <c r="H10" s="230"/>
      <c r="I10" s="237">
        <f>SUM(I3:I9)</f>
        <v>3660000</v>
      </c>
      <c r="J10" s="226"/>
    </row>
    <row r="11" spans="1:10" ht="14.4" x14ac:dyDescent="0.3">
      <c r="A11" s="226"/>
      <c r="B11" s="221"/>
      <c r="C11" s="230"/>
      <c r="D11" s="230"/>
      <c r="E11" s="230"/>
      <c r="F11" s="230"/>
      <c r="G11" s="230"/>
      <c r="H11" s="230"/>
      <c r="I11" s="230"/>
      <c r="J11" s="226"/>
    </row>
    <row r="12" spans="1:10" ht="14.4" x14ac:dyDescent="0.3">
      <c r="A12" s="226"/>
      <c r="B12" s="252" t="s">
        <v>67</v>
      </c>
      <c r="C12" s="20" t="s">
        <v>122</v>
      </c>
      <c r="D12" s="5"/>
      <c r="E12" s="5" t="s">
        <v>15</v>
      </c>
      <c r="F12" s="5">
        <v>2</v>
      </c>
      <c r="G12" s="1"/>
      <c r="H12" s="8">
        <v>200000</v>
      </c>
      <c r="I12" s="6">
        <f t="shared" ref="I12:I23" si="2">F12*H12</f>
        <v>400000</v>
      </c>
      <c r="J12" s="45"/>
    </row>
    <row r="13" spans="1:10" ht="14.4" x14ac:dyDescent="0.3">
      <c r="A13" s="226"/>
      <c r="B13" s="224"/>
      <c r="C13" s="7" t="s">
        <v>123</v>
      </c>
      <c r="D13" s="5"/>
      <c r="E13" s="5" t="s">
        <v>13</v>
      </c>
      <c r="F13" s="5">
        <v>1</v>
      </c>
      <c r="G13" s="1"/>
      <c r="H13" s="8">
        <v>600000</v>
      </c>
      <c r="I13" s="6">
        <f t="shared" si="2"/>
        <v>600000</v>
      </c>
      <c r="J13" s="45"/>
    </row>
    <row r="14" spans="1:10" ht="14.4" x14ac:dyDescent="0.3">
      <c r="A14" s="226"/>
      <c r="B14" s="224"/>
      <c r="C14" s="20" t="s">
        <v>68</v>
      </c>
      <c r="D14" s="5"/>
      <c r="E14" s="5" t="s">
        <v>16</v>
      </c>
      <c r="F14" s="5">
        <v>8</v>
      </c>
      <c r="G14" s="1"/>
      <c r="H14" s="8">
        <v>50000</v>
      </c>
      <c r="I14" s="6">
        <f t="shared" si="2"/>
        <v>400000</v>
      </c>
      <c r="J14" s="45"/>
    </row>
    <row r="15" spans="1:10" ht="14.4" x14ac:dyDescent="0.3">
      <c r="A15" s="226"/>
      <c r="B15" s="224"/>
      <c r="C15" s="20" t="s">
        <v>69</v>
      </c>
      <c r="D15" s="286" t="s">
        <v>124</v>
      </c>
      <c r="E15" s="5" t="s">
        <v>16</v>
      </c>
      <c r="F15" s="5">
        <v>20</v>
      </c>
      <c r="G15" s="7"/>
      <c r="H15" s="8">
        <v>40000</v>
      </c>
      <c r="I15" s="6">
        <f t="shared" si="2"/>
        <v>800000</v>
      </c>
      <c r="J15" s="45"/>
    </row>
    <row r="16" spans="1:10" ht="14.4" x14ac:dyDescent="0.3">
      <c r="A16" s="226"/>
      <c r="B16" s="224"/>
      <c r="C16" s="20" t="s">
        <v>70</v>
      </c>
      <c r="D16" s="230"/>
      <c r="E16" s="5" t="s">
        <v>13</v>
      </c>
      <c r="F16" s="5">
        <v>2</v>
      </c>
      <c r="G16" s="7"/>
      <c r="H16" s="8">
        <v>300000</v>
      </c>
      <c r="I16" s="6">
        <f t="shared" si="2"/>
        <v>600000</v>
      </c>
      <c r="J16" s="45"/>
    </row>
    <row r="17" spans="1:10" ht="14.4" x14ac:dyDescent="0.3">
      <c r="A17" s="226"/>
      <c r="B17" s="224"/>
      <c r="C17" s="20" t="s">
        <v>71</v>
      </c>
      <c r="D17" s="230"/>
      <c r="E17" s="5" t="s">
        <v>13</v>
      </c>
      <c r="F17" s="5">
        <v>1</v>
      </c>
      <c r="G17" s="7"/>
      <c r="H17" s="8">
        <v>2500000</v>
      </c>
      <c r="I17" s="6">
        <f t="shared" si="2"/>
        <v>2500000</v>
      </c>
      <c r="J17" s="45"/>
    </row>
    <row r="18" spans="1:10" ht="14.4" x14ac:dyDescent="0.3">
      <c r="A18" s="226"/>
      <c r="B18" s="224"/>
      <c r="C18" s="7" t="s">
        <v>125</v>
      </c>
      <c r="D18" s="230"/>
      <c r="E18" s="5" t="s">
        <v>16</v>
      </c>
      <c r="F18" s="5">
        <v>1</v>
      </c>
      <c r="H18" s="8">
        <v>500000</v>
      </c>
      <c r="I18" s="6">
        <f t="shared" si="2"/>
        <v>500000</v>
      </c>
      <c r="J18" s="45"/>
    </row>
    <row r="19" spans="1:10" ht="14.4" x14ac:dyDescent="0.3">
      <c r="A19" s="226"/>
      <c r="B19" s="224"/>
      <c r="C19" s="20" t="s">
        <v>126</v>
      </c>
      <c r="D19" s="230"/>
      <c r="E19" s="5" t="s">
        <v>16</v>
      </c>
      <c r="F19" s="5">
        <f t="shared" ref="F19:F20" si="3">2*2</f>
        <v>4</v>
      </c>
      <c r="G19" s="1"/>
      <c r="H19" s="8">
        <v>400000</v>
      </c>
      <c r="I19" s="6">
        <f t="shared" si="2"/>
        <v>1600000</v>
      </c>
      <c r="J19" s="45"/>
    </row>
    <row r="20" spans="1:10" ht="14.4" x14ac:dyDescent="0.3">
      <c r="A20" s="226"/>
      <c r="B20" s="224"/>
      <c r="C20" s="20" t="s">
        <v>127</v>
      </c>
      <c r="D20" s="230"/>
      <c r="E20" s="5" t="s">
        <v>16</v>
      </c>
      <c r="F20" s="5">
        <f t="shared" si="3"/>
        <v>4</v>
      </c>
      <c r="G20" s="1"/>
      <c r="H20" s="8">
        <v>250000</v>
      </c>
      <c r="I20" s="6">
        <f t="shared" si="2"/>
        <v>1000000</v>
      </c>
      <c r="J20" s="45"/>
    </row>
    <row r="21" spans="1:10" ht="14.4" x14ac:dyDescent="0.3">
      <c r="A21" s="226"/>
      <c r="B21" s="224"/>
      <c r="C21" s="7" t="s">
        <v>128</v>
      </c>
      <c r="D21" s="230"/>
      <c r="E21" s="5" t="s">
        <v>16</v>
      </c>
      <c r="F21" s="5">
        <v>20</v>
      </c>
      <c r="G21" s="1"/>
      <c r="H21" s="8">
        <v>150000</v>
      </c>
      <c r="I21" s="6">
        <f t="shared" si="2"/>
        <v>3000000</v>
      </c>
      <c r="J21" s="45"/>
    </row>
    <row r="22" spans="1:10" ht="14.4" x14ac:dyDescent="0.3">
      <c r="A22" s="226"/>
      <c r="B22" s="224"/>
      <c r="C22" s="20" t="s">
        <v>129</v>
      </c>
      <c r="D22" s="230"/>
      <c r="E22" s="5" t="s">
        <v>13</v>
      </c>
      <c r="F22" s="5">
        <v>4</v>
      </c>
      <c r="G22" s="7"/>
      <c r="H22" s="8">
        <v>300000</v>
      </c>
      <c r="I22" s="6">
        <f t="shared" si="2"/>
        <v>1200000</v>
      </c>
      <c r="J22" s="45"/>
    </row>
    <row r="23" spans="1:10" ht="14.4" x14ac:dyDescent="0.3">
      <c r="A23" s="226"/>
      <c r="B23" s="224"/>
      <c r="C23" s="20" t="s">
        <v>130</v>
      </c>
      <c r="D23" s="5"/>
      <c r="E23" s="5" t="s">
        <v>16</v>
      </c>
      <c r="F23" s="5">
        <f>(10+4)*2</f>
        <v>28</v>
      </c>
      <c r="G23" s="1"/>
      <c r="H23" s="8">
        <v>15000</v>
      </c>
      <c r="I23" s="6">
        <f t="shared" si="2"/>
        <v>420000</v>
      </c>
      <c r="J23" s="45"/>
    </row>
    <row r="24" spans="1:10" ht="14.4" x14ac:dyDescent="0.3">
      <c r="A24" s="226"/>
      <c r="B24" s="224"/>
      <c r="C24" s="9"/>
      <c r="D24" s="12"/>
      <c r="E24" s="12"/>
      <c r="F24" s="12"/>
      <c r="G24" s="13"/>
      <c r="H24" s="14"/>
      <c r="I24" s="36"/>
      <c r="J24" s="51"/>
    </row>
    <row r="25" spans="1:10" ht="14.4" x14ac:dyDescent="0.3">
      <c r="A25" s="226"/>
      <c r="B25" s="224"/>
      <c r="C25" s="20" t="s">
        <v>72</v>
      </c>
      <c r="D25" s="5" t="s">
        <v>131</v>
      </c>
      <c r="E25" s="5" t="s">
        <v>13</v>
      </c>
      <c r="F25" s="5">
        <v>1</v>
      </c>
      <c r="G25" s="7">
        <v>1</v>
      </c>
      <c r="H25" s="8">
        <v>250000</v>
      </c>
      <c r="I25" s="6">
        <f t="shared" ref="I25:I32" si="4">F25*H25</f>
        <v>250000</v>
      </c>
      <c r="J25" s="45"/>
    </row>
    <row r="26" spans="1:10" ht="14.4" x14ac:dyDescent="0.3">
      <c r="A26" s="226"/>
      <c r="B26" s="224"/>
      <c r="C26" s="20" t="s">
        <v>73</v>
      </c>
      <c r="D26" s="5" t="s">
        <v>131</v>
      </c>
      <c r="E26" s="5" t="s">
        <v>13</v>
      </c>
      <c r="F26" s="5">
        <v>1</v>
      </c>
      <c r="G26" s="7">
        <v>1</v>
      </c>
      <c r="H26" s="8">
        <v>400000</v>
      </c>
      <c r="I26" s="6">
        <f t="shared" si="4"/>
        <v>400000</v>
      </c>
      <c r="J26" s="45"/>
    </row>
    <row r="27" spans="1:10" ht="14.4" x14ac:dyDescent="0.3">
      <c r="A27" s="226"/>
      <c r="B27" s="224"/>
      <c r="C27" s="20" t="s">
        <v>132</v>
      </c>
      <c r="D27" s="5" t="s">
        <v>131</v>
      </c>
      <c r="E27" s="5" t="s">
        <v>13</v>
      </c>
      <c r="F27" s="5">
        <v>1</v>
      </c>
      <c r="G27" s="7">
        <v>1</v>
      </c>
      <c r="H27" s="8">
        <v>300000</v>
      </c>
      <c r="I27" s="6">
        <f t="shared" si="4"/>
        <v>300000</v>
      </c>
      <c r="J27" s="45"/>
    </row>
    <row r="28" spans="1:10" ht="14.4" x14ac:dyDescent="0.3">
      <c r="A28" s="226"/>
      <c r="B28" s="224"/>
      <c r="C28" s="20" t="s">
        <v>133</v>
      </c>
      <c r="D28" s="5" t="s">
        <v>131</v>
      </c>
      <c r="E28" s="5" t="s">
        <v>15</v>
      </c>
      <c r="F28" s="5">
        <v>1</v>
      </c>
      <c r="G28" s="7">
        <v>1</v>
      </c>
      <c r="H28" s="8">
        <v>500000</v>
      </c>
      <c r="I28" s="6">
        <f t="shared" si="4"/>
        <v>500000</v>
      </c>
      <c r="J28" s="45"/>
    </row>
    <row r="29" spans="1:10" ht="14.4" x14ac:dyDescent="0.3">
      <c r="A29" s="226"/>
      <c r="B29" s="224"/>
      <c r="C29" s="20" t="s">
        <v>134</v>
      </c>
      <c r="D29" s="5" t="s">
        <v>135</v>
      </c>
      <c r="E29" s="5" t="s">
        <v>15</v>
      </c>
      <c r="F29" s="5">
        <v>1</v>
      </c>
      <c r="G29" s="7">
        <v>1</v>
      </c>
      <c r="H29" s="8">
        <v>500000</v>
      </c>
      <c r="I29" s="6">
        <f t="shared" si="4"/>
        <v>500000</v>
      </c>
      <c r="J29" s="45"/>
    </row>
    <row r="30" spans="1:10" ht="14.4" x14ac:dyDescent="0.3">
      <c r="A30" s="226"/>
      <c r="B30" s="224"/>
      <c r="C30" s="20" t="s">
        <v>74</v>
      </c>
      <c r="D30" s="5" t="s">
        <v>135</v>
      </c>
      <c r="E30" s="5" t="s">
        <v>15</v>
      </c>
      <c r="F30" s="5">
        <v>1</v>
      </c>
      <c r="G30" s="7">
        <v>1</v>
      </c>
      <c r="H30" s="8">
        <v>250000</v>
      </c>
      <c r="I30" s="6">
        <f t="shared" si="4"/>
        <v>250000</v>
      </c>
      <c r="J30" s="45"/>
    </row>
    <row r="31" spans="1:10" ht="14.4" x14ac:dyDescent="0.3">
      <c r="A31" s="226"/>
      <c r="B31" s="224"/>
      <c r="C31" s="20" t="s">
        <v>136</v>
      </c>
      <c r="D31" s="5" t="s">
        <v>135</v>
      </c>
      <c r="E31" s="5" t="s">
        <v>15</v>
      </c>
      <c r="F31" s="5">
        <v>1</v>
      </c>
      <c r="G31" s="7">
        <v>1</v>
      </c>
      <c r="H31" s="8">
        <v>5000000</v>
      </c>
      <c r="I31" s="6">
        <f t="shared" si="4"/>
        <v>5000000</v>
      </c>
      <c r="J31" s="45"/>
    </row>
    <row r="32" spans="1:10" ht="14.4" x14ac:dyDescent="0.3">
      <c r="A32" s="226"/>
      <c r="B32" s="224"/>
      <c r="C32" s="20" t="s">
        <v>137</v>
      </c>
      <c r="D32" s="5" t="s">
        <v>135</v>
      </c>
      <c r="E32" s="5" t="s">
        <v>15</v>
      </c>
      <c r="F32" s="5">
        <v>1</v>
      </c>
      <c r="G32" s="7">
        <v>1</v>
      </c>
      <c r="H32" s="8">
        <v>500000</v>
      </c>
      <c r="I32" s="6">
        <f t="shared" si="4"/>
        <v>500000</v>
      </c>
      <c r="J32" s="45"/>
    </row>
    <row r="33" spans="1:10" ht="14.4" x14ac:dyDescent="0.3">
      <c r="A33" s="226"/>
      <c r="B33" s="224"/>
      <c r="C33" s="7" t="s">
        <v>75</v>
      </c>
      <c r="E33" s="5" t="s">
        <v>15</v>
      </c>
      <c r="F33" s="5">
        <v>2</v>
      </c>
      <c r="G33" s="7">
        <v>8</v>
      </c>
      <c r="H33" s="6">
        <f>(50000)+(50000)</f>
        <v>100000</v>
      </c>
      <c r="I33" s="6">
        <f t="shared" ref="I33:I34" si="5">F33*G33*H33</f>
        <v>1600000</v>
      </c>
      <c r="J33" s="44" t="s">
        <v>138</v>
      </c>
    </row>
    <row r="34" spans="1:10" ht="15.75" customHeight="1" x14ac:dyDescent="0.3">
      <c r="A34" s="226"/>
      <c r="B34" s="224"/>
      <c r="C34" s="20" t="s">
        <v>76</v>
      </c>
      <c r="D34" s="5"/>
      <c r="E34" s="5" t="s">
        <v>15</v>
      </c>
      <c r="F34" s="5">
        <v>2</v>
      </c>
      <c r="G34" s="7">
        <v>10</v>
      </c>
      <c r="H34" s="8">
        <v>100000</v>
      </c>
      <c r="I34" s="6">
        <f t="shared" si="5"/>
        <v>2000000</v>
      </c>
      <c r="J34" s="45"/>
    </row>
    <row r="35" spans="1:10" ht="14.4" x14ac:dyDescent="0.3">
      <c r="A35" s="226"/>
      <c r="B35" s="224"/>
      <c r="C35" s="31"/>
      <c r="D35" s="12"/>
      <c r="E35" s="12"/>
      <c r="F35" s="12"/>
      <c r="G35" s="13"/>
      <c r="H35" s="14"/>
      <c r="I35" s="36"/>
      <c r="J35" s="51"/>
    </row>
    <row r="36" spans="1:10" ht="14.4" x14ac:dyDescent="0.3">
      <c r="A36" s="226"/>
      <c r="B36" s="224"/>
      <c r="C36" s="7" t="s">
        <v>139</v>
      </c>
      <c r="D36" s="5"/>
      <c r="E36" s="5" t="s">
        <v>13</v>
      </c>
      <c r="F36" s="5">
        <v>0.25</v>
      </c>
      <c r="G36" s="1"/>
      <c r="H36" s="6">
        <f>1100000*5</f>
        <v>5500000</v>
      </c>
      <c r="I36" s="6">
        <f t="shared" ref="I36:I39" si="6">F36*H36</f>
        <v>1375000</v>
      </c>
      <c r="J36" s="45"/>
    </row>
    <row r="37" spans="1:10" ht="14.4" x14ac:dyDescent="0.3">
      <c r="A37" s="226"/>
      <c r="B37" s="224"/>
      <c r="C37" s="7" t="s">
        <v>58</v>
      </c>
      <c r="D37" s="5"/>
      <c r="E37" s="5" t="s">
        <v>13</v>
      </c>
      <c r="F37" s="5">
        <v>0.3</v>
      </c>
      <c r="G37" s="1"/>
      <c r="H37" s="6">
        <f>(1800000*2)*6</f>
        <v>21600000</v>
      </c>
      <c r="I37" s="6">
        <f t="shared" si="6"/>
        <v>6480000</v>
      </c>
      <c r="J37" s="45"/>
    </row>
    <row r="38" spans="1:10" ht="14.4" x14ac:dyDescent="0.3">
      <c r="A38" s="226"/>
      <c r="B38" s="224"/>
      <c r="C38" s="20" t="s">
        <v>77</v>
      </c>
      <c r="D38" s="5"/>
      <c r="E38" s="5" t="s">
        <v>13</v>
      </c>
      <c r="F38" s="5">
        <v>1</v>
      </c>
      <c r="G38" s="1"/>
      <c r="H38" s="8">
        <v>150000</v>
      </c>
      <c r="I38" s="6">
        <f t="shared" si="6"/>
        <v>150000</v>
      </c>
      <c r="J38" s="45"/>
    </row>
    <row r="39" spans="1:10" ht="14.4" x14ac:dyDescent="0.3">
      <c r="A39" s="226"/>
      <c r="B39" s="224"/>
      <c r="C39" s="20" t="s">
        <v>65</v>
      </c>
      <c r="D39" s="5"/>
      <c r="E39" s="5" t="s">
        <v>16</v>
      </c>
      <c r="F39" s="5">
        <v>2</v>
      </c>
      <c r="G39" s="7"/>
      <c r="H39" s="8">
        <v>250000</v>
      </c>
      <c r="I39" s="6">
        <f t="shared" si="6"/>
        <v>500000</v>
      </c>
      <c r="J39" s="45"/>
    </row>
    <row r="40" spans="1:10" ht="14.4" x14ac:dyDescent="0.3">
      <c r="A40" s="226"/>
      <c r="B40" s="287"/>
      <c r="C40" s="235" t="s">
        <v>78</v>
      </c>
      <c r="D40" s="230"/>
      <c r="E40" s="230"/>
      <c r="F40" s="230"/>
      <c r="G40" s="230"/>
      <c r="H40" s="230"/>
      <c r="I40" s="237">
        <f>SUM(I12:I39)</f>
        <v>32825000</v>
      </c>
      <c r="J40" s="226"/>
    </row>
    <row r="41" spans="1:10" ht="14.4" x14ac:dyDescent="0.3">
      <c r="A41" s="226"/>
      <c r="B41" s="221"/>
      <c r="C41" s="230"/>
      <c r="D41" s="230"/>
      <c r="E41" s="230"/>
      <c r="F41" s="230"/>
      <c r="G41" s="230"/>
      <c r="H41" s="230"/>
      <c r="I41" s="230"/>
      <c r="J41" s="226"/>
    </row>
    <row r="42" spans="1:10" ht="14.4" x14ac:dyDescent="0.3">
      <c r="A42" s="226"/>
      <c r="B42" s="243" t="s">
        <v>140</v>
      </c>
      <c r="C42" s="241">
        <f>I10+I40</f>
        <v>36485000</v>
      </c>
      <c r="D42" s="230"/>
      <c r="E42" s="230"/>
      <c r="F42" s="230"/>
      <c r="G42" s="230"/>
      <c r="H42" s="230"/>
      <c r="I42" s="230"/>
      <c r="J42" s="226"/>
    </row>
    <row r="43" spans="1:10" ht="14.4" x14ac:dyDescent="0.3">
      <c r="A43" s="226"/>
      <c r="B43" s="221"/>
      <c r="C43" s="288"/>
      <c r="D43" s="288"/>
      <c r="E43" s="288"/>
      <c r="F43" s="288"/>
      <c r="G43" s="288"/>
      <c r="H43" s="288"/>
      <c r="I43" s="288"/>
      <c r="J43" s="285"/>
    </row>
    <row r="44" spans="1:10" ht="14.4" x14ac:dyDescent="0.3">
      <c r="A44" s="226"/>
      <c r="B44" s="244"/>
      <c r="C44" s="34" t="s">
        <v>82</v>
      </c>
      <c r="D44" s="14"/>
      <c r="E44" s="14"/>
      <c r="F44" s="14"/>
      <c r="G44" s="14"/>
      <c r="H44" s="35">
        <v>0.08</v>
      </c>
      <c r="I44" s="13"/>
      <c r="J44" s="36">
        <f>C42*H44</f>
        <v>2918800</v>
      </c>
    </row>
    <row r="45" spans="1:10" ht="14.4" x14ac:dyDescent="0.3">
      <c r="A45" s="226"/>
      <c r="B45" s="230"/>
      <c r="C45" s="34" t="s">
        <v>39</v>
      </c>
      <c r="D45" s="14"/>
      <c r="E45" s="14"/>
      <c r="F45" s="14"/>
      <c r="G45" s="14"/>
      <c r="H45" s="35">
        <v>0.05</v>
      </c>
      <c r="I45" s="13"/>
      <c r="J45" s="36">
        <f>C42*H45</f>
        <v>1824250</v>
      </c>
    </row>
    <row r="46" spans="1:10" ht="14.4" x14ac:dyDescent="0.3">
      <c r="A46" s="226"/>
      <c r="B46" s="230"/>
      <c r="C46" s="34" t="s">
        <v>83</v>
      </c>
      <c r="D46" s="14"/>
      <c r="E46" s="14"/>
      <c r="F46" s="14"/>
      <c r="G46" s="14"/>
      <c r="H46" s="35">
        <v>0.05</v>
      </c>
      <c r="I46" s="13"/>
      <c r="J46" s="36">
        <f>C42*H46</f>
        <v>1824250</v>
      </c>
    </row>
    <row r="47" spans="1:10" ht="18" x14ac:dyDescent="0.35">
      <c r="A47" s="226"/>
      <c r="B47" s="37"/>
      <c r="C47" s="37"/>
      <c r="D47" s="38"/>
      <c r="E47" s="38"/>
      <c r="F47" s="38"/>
      <c r="G47" s="38"/>
      <c r="H47" s="38"/>
      <c r="I47" s="39"/>
      <c r="J47" s="38"/>
    </row>
    <row r="48" spans="1:10" ht="18" x14ac:dyDescent="0.35">
      <c r="A48" s="226"/>
      <c r="B48" s="32"/>
      <c r="C48" s="87" t="s">
        <v>108</v>
      </c>
      <c r="D48" s="40"/>
      <c r="E48" s="40"/>
      <c r="F48" s="40"/>
      <c r="G48" s="40"/>
      <c r="H48" s="40"/>
      <c r="I48" s="41"/>
      <c r="J48" s="88">
        <f>J43+J44+J45+J46</f>
        <v>6567300</v>
      </c>
    </row>
    <row r="49" spans="1:10" ht="14.4" x14ac:dyDescent="0.3">
      <c r="A49" s="226"/>
      <c r="B49" s="243" t="s">
        <v>141</v>
      </c>
      <c r="C49" s="289">
        <f>C42+J48</f>
        <v>43052300</v>
      </c>
      <c r="D49" s="230"/>
      <c r="E49" s="230"/>
      <c r="F49" s="230"/>
      <c r="G49" s="230"/>
      <c r="H49" s="230"/>
      <c r="I49" s="230"/>
      <c r="J49" s="230"/>
    </row>
    <row r="50" spans="1:10" ht="14.4" x14ac:dyDescent="0.3">
      <c r="A50" s="285"/>
      <c r="B50" s="221"/>
      <c r="C50" s="230"/>
      <c r="D50" s="230"/>
      <c r="E50" s="230"/>
      <c r="F50" s="230"/>
      <c r="G50" s="230"/>
      <c r="H50" s="230"/>
      <c r="I50" s="230"/>
      <c r="J50" s="230"/>
    </row>
  </sheetData>
  <mergeCells count="25">
    <mergeCell ref="I40:J41"/>
    <mergeCell ref="C42:J43"/>
    <mergeCell ref="C49:J50"/>
    <mergeCell ref="B42:B43"/>
    <mergeCell ref="B44:B46"/>
    <mergeCell ref="B40:B41"/>
    <mergeCell ref="B49:B50"/>
    <mergeCell ref="I1:I2"/>
    <mergeCell ref="J1:J2"/>
    <mergeCell ref="B1:B2"/>
    <mergeCell ref="B3:B9"/>
    <mergeCell ref="B10:B11"/>
    <mergeCell ref="C10:H11"/>
    <mergeCell ref="I10:J11"/>
    <mergeCell ref="F1:F2"/>
    <mergeCell ref="G1:G2"/>
    <mergeCell ref="A3:A50"/>
    <mergeCell ref="B12:B39"/>
    <mergeCell ref="H1:H2"/>
    <mergeCell ref="C40:H41"/>
    <mergeCell ref="D1:D2"/>
    <mergeCell ref="D15:D22"/>
    <mergeCell ref="A1:A2"/>
    <mergeCell ref="C1:C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 General</vt:lpstr>
      <vt:lpstr>F1_PERFIL</vt:lpstr>
      <vt:lpstr>F2_FACTIBILIDAD</vt:lpstr>
      <vt:lpstr>APU Fase 2</vt:lpstr>
      <vt:lpstr>F3_VALIDACIÓN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Juan Pablo</cp:lastModifiedBy>
  <dcterms:created xsi:type="dcterms:W3CDTF">2020-05-11T11:23:36Z</dcterms:created>
  <dcterms:modified xsi:type="dcterms:W3CDTF">2024-05-02T03:09:22Z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H7EN5MXTHQNV-814-125</vt:lpwstr>
  </property>
  <property fmtid="{D5CDD505-2E9C-101B-9397-08002B2CF9AE}" pid="3" name="_dlc_DocIdItemGuid">
    <vt:lpwstr>1aa05cae-a0c2-400d-8450-7795a48680e2</vt:lpwstr>
  </property>
  <property fmtid="{D5CDD505-2E9C-101B-9397-08002B2CF9AE}" pid="4" name="_dlc_DocIdUrl">
    <vt:lpwstr>https://mincultura.gov.co/areas/comunicaciones/convocatorias/_layouts/15/DocIdRedir.aspx?ID=H7EN5MXTHQNV-814-125, H7EN5MXTHQNV-814-125</vt:lpwstr>
  </property>
  <property fmtid="{D5CDD505-2E9C-101B-9397-08002B2CF9AE}" pid="5" name="ContentTypeId">
    <vt:lpwstr>0x010100777B438DFE01454E9B3F53BE2009889F</vt:lpwstr>
  </property>
</Properties>
</file>